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0" yWindow="60" windowWidth="15576" windowHeight="11712"/>
  </bookViews>
  <sheets>
    <sheet name="requisiti" sheetId="1" r:id="rId1"/>
  </sheets>
  <definedNames>
    <definedName name="_xlnm.Print_Area" localSheetId="0">requisiti!$A$1:$I$167</definedName>
    <definedName name="Excel_BuiltIn_Print_Area" localSheetId="0">(requisiti!$A$11:$G$133,requisiti!$B$135:$I$167)</definedName>
    <definedName name="Excel_BuiltIn_Print_Area" localSheetId="0">requisiti!$A$11:$G$133</definedName>
  </definedNames>
  <calcPr calcId="152511"/>
</workbook>
</file>

<file path=xl/calcChain.xml><?xml version="1.0" encoding="utf-8"?>
<calcChain xmlns="http://schemas.openxmlformats.org/spreadsheetml/2006/main">
  <c r="F12" i="1" l="1"/>
  <c r="F21" i="1"/>
  <c r="C139" i="1"/>
  <c r="F13" i="1"/>
  <c r="F14" i="1"/>
  <c r="F15" i="1"/>
  <c r="F16" i="1"/>
  <c r="F17" i="1"/>
  <c r="F18" i="1"/>
  <c r="F19" i="1"/>
  <c r="F20" i="1"/>
  <c r="F24" i="1"/>
  <c r="F39" i="1"/>
  <c r="C140" i="1"/>
  <c r="F25" i="1"/>
  <c r="F26" i="1"/>
  <c r="F27" i="1"/>
  <c r="F28" i="1"/>
  <c r="F29" i="1"/>
  <c r="F30" i="1"/>
  <c r="F31" i="1"/>
  <c r="F32" i="1"/>
  <c r="F33" i="1"/>
  <c r="F34" i="1"/>
  <c r="F35" i="1"/>
  <c r="F36" i="1"/>
  <c r="F37" i="1"/>
  <c r="F38" i="1"/>
  <c r="F97" i="1"/>
  <c r="F98" i="1"/>
  <c r="F99" i="1"/>
  <c r="F100" i="1"/>
  <c r="F112" i="1"/>
  <c r="C141" i="1"/>
  <c r="F101" i="1"/>
  <c r="F102" i="1"/>
  <c r="F103" i="1"/>
  <c r="F104" i="1"/>
  <c r="F105" i="1"/>
  <c r="F106" i="1"/>
  <c r="F107" i="1"/>
  <c r="F108" i="1"/>
  <c r="F109" i="1"/>
  <c r="F110" i="1"/>
  <c r="F111" i="1"/>
  <c r="F115" i="1"/>
  <c r="F133" i="1"/>
  <c r="C142" i="1"/>
  <c r="F116" i="1"/>
  <c r="F117" i="1"/>
  <c r="F118" i="1"/>
  <c r="F119" i="1"/>
  <c r="F120" i="1"/>
  <c r="F121" i="1"/>
  <c r="F122" i="1"/>
  <c r="F123" i="1"/>
  <c r="F124" i="1"/>
  <c r="F125" i="1"/>
  <c r="F126" i="1"/>
  <c r="F127" i="1"/>
  <c r="F128" i="1"/>
  <c r="F129" i="1"/>
  <c r="F130" i="1"/>
  <c r="F131" i="1"/>
  <c r="F132" i="1"/>
  <c r="F42" i="1"/>
  <c r="F43" i="1"/>
  <c r="F44" i="1"/>
  <c r="F45" i="1"/>
  <c r="F46" i="1"/>
  <c r="F47" i="1"/>
  <c r="F48" i="1"/>
  <c r="F49" i="1"/>
  <c r="F50" i="1"/>
  <c r="F51" i="1"/>
  <c r="F52" i="1"/>
  <c r="F53" i="1"/>
  <c r="F59" i="1"/>
  <c r="F73" i="1"/>
  <c r="C150" i="1"/>
  <c r="C151" i="1"/>
  <c r="F60" i="1"/>
  <c r="F61" i="1"/>
  <c r="F62" i="1"/>
  <c r="F63" i="1"/>
  <c r="F64" i="1"/>
  <c r="F65" i="1"/>
  <c r="F66" i="1"/>
  <c r="F67" i="1"/>
  <c r="F68" i="1"/>
  <c r="F69" i="1"/>
  <c r="F70" i="1"/>
  <c r="F71" i="1"/>
  <c r="F72" i="1"/>
  <c r="F76" i="1"/>
  <c r="F77" i="1"/>
  <c r="F78" i="1"/>
  <c r="F94" i="1"/>
  <c r="C154" i="1"/>
  <c r="C155" i="1"/>
  <c r="F79" i="1"/>
  <c r="F80" i="1"/>
  <c r="F81" i="1"/>
  <c r="F82" i="1"/>
  <c r="F83" i="1"/>
  <c r="F84" i="1"/>
  <c r="F85" i="1"/>
  <c r="F86" i="1"/>
  <c r="F87" i="1"/>
  <c r="F88" i="1"/>
  <c r="F89" i="1"/>
  <c r="F90" i="1"/>
  <c r="F91" i="1"/>
  <c r="F92" i="1"/>
  <c r="F93" i="1"/>
  <c r="G61" i="1"/>
  <c r="G63" i="1"/>
  <c r="G69" i="1"/>
  <c r="G70" i="1"/>
  <c r="G65" i="1"/>
  <c r="G66" i="1"/>
  <c r="G67" i="1"/>
  <c r="G72" i="1"/>
  <c r="G59" i="1"/>
  <c r="G60" i="1"/>
  <c r="G62" i="1"/>
  <c r="G64" i="1"/>
  <c r="G68" i="1"/>
  <c r="G71" i="1"/>
  <c r="G12" i="1"/>
  <c r="G13" i="1"/>
  <c r="G14" i="1"/>
  <c r="G21" i="1"/>
  <c r="C144" i="1"/>
  <c r="G15" i="1"/>
  <c r="G16" i="1"/>
  <c r="G17" i="1"/>
  <c r="G18" i="1"/>
  <c r="G19" i="1"/>
  <c r="G20" i="1"/>
  <c r="G24" i="1"/>
  <c r="G25" i="1"/>
  <c r="G26" i="1"/>
  <c r="G27" i="1"/>
  <c r="G39" i="1"/>
  <c r="G28" i="1"/>
  <c r="G29" i="1"/>
  <c r="G30" i="1"/>
  <c r="G31" i="1"/>
  <c r="G32" i="1"/>
  <c r="G33" i="1"/>
  <c r="G34" i="1"/>
  <c r="G35" i="1"/>
  <c r="G36" i="1"/>
  <c r="G37" i="1"/>
  <c r="G38" i="1"/>
  <c r="G105" i="1"/>
  <c r="G106" i="1"/>
  <c r="G107" i="1"/>
  <c r="G108" i="1"/>
  <c r="G109" i="1"/>
  <c r="G110" i="1"/>
  <c r="G111" i="1"/>
  <c r="G97" i="1"/>
  <c r="G98" i="1"/>
  <c r="G99" i="1"/>
  <c r="G100" i="1"/>
  <c r="G101" i="1"/>
  <c r="G102" i="1"/>
  <c r="G103" i="1"/>
  <c r="G104" i="1"/>
  <c r="G115" i="1"/>
  <c r="G116" i="1"/>
  <c r="G117" i="1"/>
  <c r="G133" i="1"/>
  <c r="G118" i="1"/>
  <c r="G119" i="1"/>
  <c r="G120" i="1"/>
  <c r="G121" i="1"/>
  <c r="G122" i="1"/>
  <c r="G123" i="1"/>
  <c r="G124" i="1"/>
  <c r="G125" i="1"/>
  <c r="G126" i="1"/>
  <c r="G127" i="1"/>
  <c r="G128" i="1"/>
  <c r="G129" i="1"/>
  <c r="G130" i="1"/>
  <c r="G131" i="1"/>
  <c r="G132" i="1"/>
  <c r="G76" i="1"/>
  <c r="G94" i="1"/>
  <c r="C156" i="1"/>
  <c r="G77" i="1"/>
  <c r="G78" i="1"/>
  <c r="G79" i="1"/>
  <c r="G80" i="1"/>
  <c r="G81" i="1"/>
  <c r="G82" i="1"/>
  <c r="G83" i="1"/>
  <c r="G84" i="1"/>
  <c r="G85" i="1"/>
  <c r="G88" i="1"/>
  <c r="G89" i="1"/>
  <c r="G90" i="1"/>
  <c r="G91" i="1"/>
  <c r="G93" i="1"/>
  <c r="G86" i="1"/>
  <c r="G87" i="1"/>
  <c r="G92" i="1"/>
  <c r="D73" i="1"/>
  <c r="D54" i="1"/>
  <c r="C21" i="1"/>
  <c r="D21" i="1"/>
  <c r="C39" i="1"/>
  <c r="D39" i="1"/>
  <c r="G42" i="1"/>
  <c r="G43" i="1"/>
  <c r="G54" i="1"/>
  <c r="C148" i="1"/>
  <c r="G44" i="1"/>
  <c r="G45" i="1"/>
  <c r="G46" i="1"/>
  <c r="G47" i="1"/>
  <c r="G48" i="1"/>
  <c r="G49" i="1"/>
  <c r="G50" i="1"/>
  <c r="G51" i="1"/>
  <c r="G52" i="1"/>
  <c r="G53" i="1"/>
  <c r="C54" i="1"/>
  <c r="C73" i="1"/>
  <c r="C94" i="1"/>
  <c r="D94" i="1"/>
  <c r="C112" i="1"/>
  <c r="D112" i="1"/>
  <c r="C133" i="1"/>
  <c r="D133" i="1"/>
  <c r="C157" i="1"/>
  <c r="G112" i="1"/>
  <c r="G73" i="1"/>
  <c r="C152" i="1"/>
  <c r="F54" i="1"/>
  <c r="C146" i="1"/>
  <c r="C147" i="1"/>
  <c r="C143" i="1"/>
  <c r="D163" i="1"/>
  <c r="D165" i="1"/>
  <c r="D162" i="1"/>
  <c r="C164" i="1"/>
  <c r="F165" i="1"/>
  <c r="F163" i="1"/>
  <c r="F162" i="1"/>
  <c r="C165" i="1"/>
  <c r="D164" i="1"/>
  <c r="D161" i="1"/>
  <c r="C162" i="1"/>
  <c r="C166" i="1"/>
  <c r="E160" i="1"/>
  <c r="D160" i="1"/>
  <c r="F164" i="1"/>
  <c r="C168" i="1"/>
  <c r="C163" i="1"/>
  <c r="E162" i="1"/>
  <c r="C160" i="1"/>
  <c r="E161" i="1"/>
  <c r="F160" i="1"/>
  <c r="E163" i="1"/>
  <c r="E165" i="1"/>
  <c r="E164" i="1"/>
  <c r="F161" i="1"/>
  <c r="C161" i="1"/>
  <c r="C167" i="1"/>
</calcChain>
</file>

<file path=xl/sharedStrings.xml><?xml version="1.0" encoding="utf-8"?>
<sst xmlns="http://schemas.openxmlformats.org/spreadsheetml/2006/main" count="363" uniqueCount="275">
  <si>
    <t>Requisito</t>
  </si>
  <si>
    <t>punteggio previsto</t>
  </si>
  <si>
    <t>requisito speciale</t>
  </si>
  <si>
    <t>punteggio raggiunto</t>
  </si>
  <si>
    <t>requisito speciale raggiunto</t>
  </si>
  <si>
    <t>1. CONTESTO AZIENDALE E PAESAGGISTICO</t>
  </si>
  <si>
    <t>*</t>
  </si>
  <si>
    <t>TOTALE SEZIONE 1</t>
  </si>
  <si>
    <t>2. ACCOGLIENZA E GESTIONE</t>
  </si>
  <si>
    <t>Almeno un addetto al ricevimento e all’assistenza degli ospiti parla e comprende agevolmente la lingua inglese.</t>
  </si>
  <si>
    <t>Almeno un addetto al ricevimento e all’assistenza degli ospiti parla e comprende agevolmente almeno un’altra lingua straniera.</t>
  </si>
  <si>
    <t>L'azienda è dotata di un proprio sito internet contenente informazioni generali almeno sui seguenti argomenti: 
- presentazione  generale dell'azienda, 
- attività agricola ed eventuali prodotti in vendita, 
- attrattive del territorio circostante, 
- servizi alloggiativi e/o campeggio, 
- ristorazione 
- attività ricreative, didattiche e culturali, 
- listino prezzi, 
- carta dei servizi (regole dell’accoglienza) 
- percorso per raggiungere l'azienda.
A ciascun argomento è dedicata almeno una pagina e, in ciascuna delle pagine descrittive, è pubblicata almeno una fotografia. I servizi di accoglienza sono indicati in quanto effettivamente prestati.</t>
  </si>
  <si>
    <t>TOTALE SEZIONE 2</t>
  </si>
  <si>
    <t>3. SERVIZI E DOTAZIONI DEGLI ALLOGGI</t>
  </si>
  <si>
    <t>Tutti gli alloggi sono molto spaziosi (oltre il 25% della superficie minima prevista dalla legge regionale).</t>
  </si>
  <si>
    <t>E' disponibile il servizio giornaliero di pulizia e riassetto degli alloggi.</t>
  </si>
  <si>
    <t>Tutti i bagni sono molto spaziosi (superficie superiore a 5 metri quadrati).</t>
  </si>
  <si>
    <t>L'ingresso degli edifici destinati all'alloggio e gli spazi esterni contigui a disposizione degli alloggi, sono illuminati per la fruizione notturna.</t>
  </si>
  <si>
    <t xml:space="preserve">L'azienda prepara e serve la prima colazione. </t>
  </si>
  <si>
    <t>L'azienda dispone di almeno un alloggio (camera o appartamento) e del relativo servizio igienico accessibile ai disabili.</t>
  </si>
  <si>
    <t>TOTALE SEZIONE 3</t>
  </si>
  <si>
    <t>4. SERVIZI E DOTAZIONI DELL’AGRICAMPEGGIO</t>
  </si>
  <si>
    <t>Le piazzole sono tutte prevalentemente ombreggiate.</t>
  </si>
  <si>
    <t xml:space="preserve">Le piazzole sono tutte con ombreggiatura naturale. </t>
  </si>
  <si>
    <t>TOTALE SEZIONE 4</t>
  </si>
  <si>
    <t>5. SERVIZI DI RISTORAZIONE  E DEGUSTAZIONE</t>
  </si>
  <si>
    <t>Nel menu sono indicati i principali ingredienti di produzione aziendale.</t>
  </si>
  <si>
    <t>L'azienda somministra prevalentemente ortaggi e legumi di produzione propria.</t>
  </si>
  <si>
    <t>L'azienda somministra prevalentemente carni e/o pesce di produzione propria.</t>
  </si>
  <si>
    <t>L'azienda somministra prevalentemente salumi di produzione propria.</t>
  </si>
  <si>
    <t>L'azienda somministra prevalentemente formaggi di produzione propria.</t>
  </si>
  <si>
    <t>L'azienda somministra prevalentemente frutta, succhi di frutta, miele e dolci di produzione propria.</t>
  </si>
  <si>
    <t>L'azienda somministra prevalentemente piatti tradizionali del territorio preparati con prodotti freschi di stagione.</t>
  </si>
  <si>
    <t>L'azienda non somministra prodotti congelati o surgelati che non siano propri.</t>
  </si>
  <si>
    <t>La sala ristorante e un annesso servizio igienico sono accessibili ai disabili.</t>
  </si>
  <si>
    <t>TOTALE SEZIONE 5</t>
  </si>
  <si>
    <t>6. SERVIZI ED ATTIVITA’ RICREATIVE</t>
  </si>
  <si>
    <t>A tutti gli ospiti viene proposta la  visita dell’azienda con presentazione delle attività agricole.</t>
  </si>
  <si>
    <t>Sono disponibili attrezzature per il gioco all’aperto, escluse quelle per bambini di cui al punto 6.7 (almeno uno fra ping pong, bocce, minigolf, tiro con l’arco, calcetto, pallavolo, ecc.).</t>
  </si>
  <si>
    <t xml:space="preserve">Si organizzano escursioni a cavallo con guida abilitata (almeno 3 cavalli disponibili per gli ospiti). </t>
  </si>
  <si>
    <t>Si organizzano lezioni di equitazione con istruttore abilitato (almeno 3 cavalli disponibili per gli ospiti).</t>
  </si>
  <si>
    <t>Sono disponibili biciclette per gli ospiti (almeno una ogni 4 posti letto).</t>
  </si>
  <si>
    <t>Sono disponibili attrezzature per il gioco dei bambini (almeno 3 fra scivolo, giostrina, bilancia, ecc.) o una piscina per bambini (anche fuori terra, minimo 15 mq).</t>
  </si>
  <si>
    <t>E' disponibile una piscina per adulti (vasca interrata,  di  almeno 2,5 mq per posto letto, con superficie minima di 25 mq ).</t>
  </si>
  <si>
    <t>L'azienda  è ufficialmente riconosciuta "fattoria didattica" ed iscritta nell’apposito albo regionale</t>
  </si>
  <si>
    <t>E' disponibile una sala comune con televisione o la televisione negli alloggi.</t>
  </si>
  <si>
    <t>TOTALE SEZIONE 6</t>
  </si>
  <si>
    <t>7. ATTIVITA’ AGRICOLE E DI PRODUZIONE TIPICA</t>
  </si>
  <si>
    <t>L'azienda alleva api e produce miele.</t>
  </si>
  <si>
    <t xml:space="preserve">L'azienda effettua la vendita diretta di prodotti propri trasformati: (almeno un genere fra vino, aceto, grappa, olio, formaggi, salumi, miele e altri prodotti dell'apicoltura, conserve di ortaggi, conserve di frutta, conserve di carne/pesce). </t>
  </si>
  <si>
    <t>E' disponibile un locale dedicato per degustazione e/o vendita diretta dei prodotti.</t>
  </si>
  <si>
    <t>TOTALE SEZIONE 7</t>
  </si>
  <si>
    <t>Riepilogo punteggi attribuibili per sezione tematica</t>
  </si>
  <si>
    <t>ATTENZIONE: Questa parte viene compilata automaticamente</t>
  </si>
  <si>
    <t>punti attribuiti</t>
  </si>
  <si>
    <t>punti minimi</t>
  </si>
  <si>
    <t xml:space="preserve">punti minimi </t>
  </si>
  <si>
    <t>requisiti speciali minimi</t>
  </si>
  <si>
    <t>cat. 2</t>
  </si>
  <si>
    <t>cat. 3</t>
  </si>
  <si>
    <t>cat. 4</t>
  </si>
  <si>
    <t>cat. 5</t>
  </si>
  <si>
    <t>1 - Contesto aziendale e paesaggistico</t>
  </si>
  <si>
    <t>2 - Requisiti generali e di gestione</t>
  </si>
  <si>
    <t>punti e requisiti speciali totali</t>
  </si>
  <si>
    <t>requisiti speciali posseduti</t>
  </si>
  <si>
    <t>3 - Servizi e dotazioni degli alloggi</t>
  </si>
  <si>
    <t>4 - Servizi e dotazioni dell'agricampeggio</t>
  </si>
  <si>
    <t>5 - Serv. di ristorazione e somministrazione</t>
  </si>
  <si>
    <t>Calcolo soglie punteggi</t>
  </si>
  <si>
    <t>compilazione sezioni 1-2</t>
  </si>
  <si>
    <t>compilazione sezioni 1-2-3</t>
  </si>
  <si>
    <t>compilazione sezioni 1-2-4</t>
  </si>
  <si>
    <t>compilazione 4 sezioni</t>
  </si>
  <si>
    <t>Classe 1 requisiti minimi</t>
  </si>
  <si>
    <t>Nota bene: Ad alcune condizioni fanno riferimento due o più requisiti con dimensione quantitativa crescente. Tali requisiti non sono alternativi, ma si sommano (Esempio: nel caso dei requisiti 3.1 e 3.2, se la superficie di tutte le camere da letto è superiore del 20% ai limiti minimi di legge, si sommerà il punteggio del requisito 3.1 con il punteggio del requisito 3.2)</t>
  </si>
  <si>
    <t xml:space="preserve">Per almeno 12 ore al giorno è presente in azienda, o comunque facilmente reperibile, chi possa curare il ricevimento e l'assistenza degli ospiti. </t>
  </si>
  <si>
    <t>E' offerta agli ospiti la possibilità di connessione a internet negli alloggi o in postazione dedicata.</t>
  </si>
  <si>
    <t>Il sito internet aziendale contiene informazioni dettagliate sugli argomenti indicati al punto precedente (descrizione dei singoli alloggi, dei singoli prodotti propri in vendita, delle principali specialità offerte dal ristorante, di ciascun servizio ricreativo e culturale, ecc.).</t>
  </si>
  <si>
    <t>Possibilità di pagamento con Bancomat o Carta di Credito</t>
  </si>
  <si>
    <t>Almeno metà dei bagni sono molto spaziosi (superficie superiore a 5 metri quadrati).</t>
  </si>
  <si>
    <t>Almeno metà degli alloggi sono molto spaziosi (oltre il 25%  della superficie minima prevista dalla legge regionale).</t>
  </si>
  <si>
    <t>La compilazione di questa sezione tematica non è prevista in caso di area-campeggio con meno di 3 piazzole o di semplice offerta di area di sosta non attrezzata, purchè descritta come tale nelle comunicazioni al pubblico.</t>
  </si>
  <si>
    <t>La superficie di tutte le piazzole è superiore a 60 metri quadrati.</t>
  </si>
  <si>
    <t>Almeno metà delle piazzole è dotata di barbecue.</t>
  </si>
  <si>
    <t>Almeno metà delle piazzole è dotata di tavolo e panche.</t>
  </si>
  <si>
    <t>Nei servizi igienici è disponibile  almeno un pozzetto per lo scarico per WC chimici.</t>
  </si>
  <si>
    <t>Sono disponibili prese di elettricità in tutte le piazzole.</t>
  </si>
  <si>
    <t>L'agricampeggio è accessibile ai disabili  e dispone di almeno un servizio igienico completo ad essi dedicato.</t>
  </si>
  <si>
    <t>Nel menu è indicata la provenienza dei principali ingredienti di produzione locale (aziende agricole o artigiani alimentari).</t>
  </si>
  <si>
    <t>L'azienda è qualificata agrituristico-venatoria o faunistico-venatoria.</t>
  </si>
  <si>
    <t>Si organizzano attività didattiche legate alla conoscenza dell'agricoltura, della natura, dell'enogastronomia, dell'artigianato.</t>
  </si>
  <si>
    <t>E' presente in azienda una raccolta organizzata di testimonianze storiche dell'agricoltura e della comunità rurale (almeno 30 reperti con schede descrittive).</t>
  </si>
  <si>
    <t>Il titolare dell'azienda è laureato o diplomato in materie agrarie, alimentari o naturalistiche.</t>
  </si>
  <si>
    <t>In azienda è presente un orto (almeno 500 mq).</t>
  </si>
  <si>
    <t>In azienda è attivo un caseificio (visitabile) per la produzione di formaggio.</t>
  </si>
  <si>
    <t>In azienda è attivo un laboratorio (visitabile) per la produzione di salumi.</t>
  </si>
  <si>
    <t>6 - Servizi ed attività ricreative</t>
  </si>
  <si>
    <t>7 - Attività agricole e di produzione tipica</t>
  </si>
  <si>
    <t>Il luogo non è disturbato da fonti rilevanti di inquinamento acustico (vicinanza strade, ferrovia, aeroporto, fabbriche, ecc).</t>
  </si>
  <si>
    <t>I principali edifici aziendali sono prevalentemente tradizionali del paesaggio agrario locale (cascina, masseria, borgo, casale, villa, ecc.)</t>
  </si>
  <si>
    <t>Almeno un edificio aziendale è sottoposto a vincolo storico-culturale.</t>
  </si>
  <si>
    <t>Gli edifici destinati all'alloggio degli ospiti si trovano in zona sottoposta a vincolo naturalistico o paesaggistico.</t>
  </si>
  <si>
    <t>Il titolare, o suo collaboratore, abita stabilmente in azienda nei periodi dell'anno in cui si svolge l'attività agrituristica.</t>
  </si>
  <si>
    <t>Sono in distribuzione, o disponibili per consultazione, pieghevoli, guide, libri, che illustrano attrattive turistiche del territorio.</t>
  </si>
  <si>
    <t>L’azienda possiede una certificazione di sistema qualità dei servizi di accoglienza rilasciata da ente terzo.</t>
  </si>
  <si>
    <t>Ogni alloggio  dispone di un proprio spazio esterno, o terrazza, con tavolo, sedie e ombrellone (o altro ombreggiante).</t>
  </si>
  <si>
    <t>Nei servizi igienici è disponibile almeno una doccia chiusa ogni 10 ospiti.</t>
  </si>
  <si>
    <t>Nei servizi igienici è disponibile almeno un lavabo per igiene personale dotato di presa di elettricità, ogni 10 ospiti.</t>
  </si>
  <si>
    <t>Nei servizi igienici è disponibile almeno un lavello per stoviglie ogni 10 ospiti.</t>
  </si>
  <si>
    <t>Nei servizi igienici è disponibile almeno un lavatoio per biancheria ogni 15 ospiti.</t>
  </si>
  <si>
    <t>L'azienda somministra prevalentemente olio d'oliva e/o olive da mensa di produzione propria.</t>
  </si>
  <si>
    <t>L'azienda utilizza e/o somministra abitualmente almeno tre prodotti riconosciuti DOP, IGP, DOC, IGT, QV e classificati tradizionali, evidenziando tale caratteristica nel menu.</t>
  </si>
  <si>
    <t>L'azienda prepara menu per vegetariani.</t>
  </si>
  <si>
    <t>L'azienda prepara menu interamente biologici.</t>
  </si>
  <si>
    <t>L'azienda organizza degustazioni guidate, menu a tema, eventi enogastronomici (almeno 5 nell'anno).</t>
  </si>
  <si>
    <t xml:space="preserve">L'azienda è certificata biologica. </t>
  </si>
  <si>
    <t>In azienda è attiva una cantina o un frantoio  (visitabili) per la produzione di vino o olio.</t>
  </si>
  <si>
    <t>In azienda è presente un allevamento dimostrativo di animali (almeno un capo tra bovini, equini, ovini, caprini, suini) e/o almeno 10 capi di animali da cortile (polli, conigli, oche, ecc.).</t>
  </si>
  <si>
    <t>In azienda è presente un significativo allevamento di animali  (almeno 20 capi  tra bovini, equini, ovini, caprini e suini, oppure almeno 80 capi di animali da cortile).</t>
  </si>
  <si>
    <t>L'azienda coltiva o alleva almeno una specie o varietà, vegetale o animale, tradizionale del luogo, a tutela della biodiversità agraria.</t>
  </si>
  <si>
    <t>L’azienda produce almeno una specialità riconosciuta DOP, IGP, DOC, IGT, QV o classificata "tradizionale".</t>
  </si>
  <si>
    <r>
      <t xml:space="preserve">Tutte le camere sono dotate di servizi igienici privati completi; tutti gli appartamenti sono dotati di almeno un sevizio igienico completo ogni due camere da letto.   </t>
    </r>
    <r>
      <rPr>
        <b/>
        <sz val="12"/>
        <color indexed="10"/>
        <rFont val="Arial"/>
        <family val="2"/>
      </rPr>
      <t>(*)</t>
    </r>
    <r>
      <rPr>
        <sz val="12"/>
        <rFont val="Arial"/>
        <family val="2"/>
      </rPr>
      <t xml:space="preserve">   </t>
    </r>
  </si>
  <si>
    <t xml:space="preserve">CATEGORIA  ATTRIBUITA </t>
  </si>
  <si>
    <t>girasoli</t>
  </si>
  <si>
    <t>1.1</t>
  </si>
  <si>
    <t>1.2</t>
  </si>
  <si>
    <t>1.3</t>
  </si>
  <si>
    <t>1.4</t>
  </si>
  <si>
    <t>1.5</t>
  </si>
  <si>
    <t>1.6</t>
  </si>
  <si>
    <t>1.7</t>
  </si>
  <si>
    <t>1.8</t>
  </si>
  <si>
    <t>1.9</t>
  </si>
  <si>
    <t>2.1</t>
  </si>
  <si>
    <t>2.2</t>
  </si>
  <si>
    <t>2.3</t>
  </si>
  <si>
    <t>2.4</t>
  </si>
  <si>
    <t>2.5</t>
  </si>
  <si>
    <t>2.6</t>
  </si>
  <si>
    <t>2.7</t>
  </si>
  <si>
    <t>2.8</t>
  </si>
  <si>
    <t>2.9</t>
  </si>
  <si>
    <t>2.10</t>
  </si>
  <si>
    <t>2.11</t>
  </si>
  <si>
    <t>2.12</t>
  </si>
  <si>
    <t>2.13</t>
  </si>
  <si>
    <t>2.14</t>
  </si>
  <si>
    <t>2.15</t>
  </si>
  <si>
    <t>3.1</t>
  </si>
  <si>
    <t>3.2</t>
  </si>
  <si>
    <t>3.3</t>
  </si>
  <si>
    <t>3.4</t>
  </si>
  <si>
    <t>3.5</t>
  </si>
  <si>
    <t>3.6</t>
  </si>
  <si>
    <t>3.7</t>
  </si>
  <si>
    <t>3.8</t>
  </si>
  <si>
    <t>3.9</t>
  </si>
  <si>
    <t>3.10</t>
  </si>
  <si>
    <t>3.11</t>
  </si>
  <si>
    <t>3.12</t>
  </si>
  <si>
    <t>4.1</t>
  </si>
  <si>
    <t>4.2</t>
  </si>
  <si>
    <t>4.3</t>
  </si>
  <si>
    <t>4.4</t>
  </si>
  <si>
    <t>4.5</t>
  </si>
  <si>
    <t>4.6</t>
  </si>
  <si>
    <t>4.7</t>
  </si>
  <si>
    <t>4.8</t>
  </si>
  <si>
    <t>4.9</t>
  </si>
  <si>
    <t>4.10</t>
  </si>
  <si>
    <t>4.11</t>
  </si>
  <si>
    <t>4.12</t>
  </si>
  <si>
    <t>4.13</t>
  </si>
  <si>
    <t>4.14</t>
  </si>
  <si>
    <t>5.1</t>
  </si>
  <si>
    <t>5.2</t>
  </si>
  <si>
    <t>5.3</t>
  </si>
  <si>
    <t>5.4</t>
  </si>
  <si>
    <t>5.5</t>
  </si>
  <si>
    <t>5.6</t>
  </si>
  <si>
    <t>5.7</t>
  </si>
  <si>
    <t>5.8</t>
  </si>
  <si>
    <t>5.9</t>
  </si>
  <si>
    <t>5.10</t>
  </si>
  <si>
    <t>5.11</t>
  </si>
  <si>
    <t>5.12</t>
  </si>
  <si>
    <t>5.13</t>
  </si>
  <si>
    <t>5.14</t>
  </si>
  <si>
    <t>5.15</t>
  </si>
  <si>
    <t>5.16</t>
  </si>
  <si>
    <t>5.17</t>
  </si>
  <si>
    <t>5.18</t>
  </si>
  <si>
    <t>6.1</t>
  </si>
  <si>
    <t>6.2</t>
  </si>
  <si>
    <t>6.3</t>
  </si>
  <si>
    <t>6.4</t>
  </si>
  <si>
    <t>6.5</t>
  </si>
  <si>
    <t>6.6</t>
  </si>
  <si>
    <t>6.7</t>
  </si>
  <si>
    <t>6.8</t>
  </si>
  <si>
    <t>6.9</t>
  </si>
  <si>
    <t>6.10</t>
  </si>
  <si>
    <t>6.11</t>
  </si>
  <si>
    <t>6.12</t>
  </si>
  <si>
    <t>6.13</t>
  </si>
  <si>
    <t>6.14</t>
  </si>
  <si>
    <t>6.15</t>
  </si>
  <si>
    <t>7.1</t>
  </si>
  <si>
    <t>7.2</t>
  </si>
  <si>
    <t>7.3</t>
  </si>
  <si>
    <t>7.4</t>
  </si>
  <si>
    <t>7.5</t>
  </si>
  <si>
    <t>7.6</t>
  </si>
  <si>
    <t>7.7</t>
  </si>
  <si>
    <t>7.8</t>
  </si>
  <si>
    <t>7.9</t>
  </si>
  <si>
    <t>7.10</t>
  </si>
  <si>
    <t>7.11</t>
  </si>
  <si>
    <t>7.12</t>
  </si>
  <si>
    <t>7.13</t>
  </si>
  <si>
    <t>7.14</t>
  </si>
  <si>
    <t>7.15</t>
  </si>
  <si>
    <t>7.16</t>
  </si>
  <si>
    <t>7.17</t>
  </si>
  <si>
    <t>7.18</t>
  </si>
  <si>
    <t>Cognome</t>
  </si>
  <si>
    <t xml:space="preserve"> Nome</t>
  </si>
  <si>
    <t xml:space="preserve">Denominazione agriturismo </t>
  </si>
  <si>
    <t>Provincia</t>
  </si>
  <si>
    <t>CUAA</t>
  </si>
  <si>
    <t>Legale rappresentante</t>
  </si>
  <si>
    <t>Gli edifici destinati all'alloggio degli ospiti sono collocati in un fondo di almeno 2 ha o in borghi rurali di pregio.</t>
  </si>
  <si>
    <t>Insediamenti industriali e residenziali (esclusi paesi storici di pregio) con rilevante impatto paesaggistico sono ad almeno 2 km (in linea d'aria) dall'azienda.</t>
  </si>
  <si>
    <t>In azienda è presente un bosco/giardino/parco accessibile agli ospiti, di almeno 0,5 ha.</t>
  </si>
  <si>
    <t>L'azienda effettua la raccolta differenziata dei rifiuti e/o dispone di un impianto di compostaggio per la frazione organica dei rifiuti.</t>
  </si>
  <si>
    <t>In azienda è presente un impianto per la produzione di energia da fonte rinnovabile (eolico/solare/biogas). Sono esclusi gli impianti eolici e solari che occupano una superficie di oltre 2.000 mq.</t>
  </si>
  <si>
    <t>Almeno un operatore dell’azienda possiede un attestato di competenza attinente la degustazione di prodotti (assaggiatore, sommelier, degustatore diplomato, ecc.), la raccolta di funghi, frutti ed erbe selvatici, la conoscenza degli alimenti. L’azienda organizza almeno 10 iniziative l'anno (degustazioni, corsi, conferenze, ecc.)  connesse a tale competenza.</t>
  </si>
  <si>
    <t xml:space="preserve">Almeno un operatore dell'azienda possiede un attestato di guida turistica, cicloturistica/escursionistica e simili. L'azienda organizza almeno 10 iniziative l'anno (visite culturali, escursioni, ecc.)  connesse a tale competenza. </t>
  </si>
  <si>
    <t xml:space="preserve">E' disponibile, per i veicoli degli ospiti, un parcheggio ombreggiato (ombra naturale o copertura). </t>
  </si>
  <si>
    <t>Nel sito internet dell'azienda e in ogni alloggio è disponibile la carta dei servizi per gli ospiti dove sono indicate condizioni contrattuali, istruzioni sull'accoglienza, norme di comportamento, informazioni sui servizi essenziali disponibili nelle vicinanze.</t>
  </si>
  <si>
    <t>L’azienda possiede una certificazione di qualità dei servizi di accoglienza rilasciata da ente pubblico o equivalente.</t>
  </si>
  <si>
    <t>Nei bagni  è disponibile per gli ospiti un set di detergenti per la persona.</t>
  </si>
  <si>
    <t>Almeno metà degli alloggi  dispone di proprio spazio esterno, o terrazza, con tavolo, sedie e ombrellone (o altro ombreggiante).</t>
  </si>
  <si>
    <t>Tutte le piazzole sono allestite su manto erboso.</t>
  </si>
  <si>
    <t>Nei servizi igienici è disponibile almeno un wc ogni 10 ospiti.</t>
  </si>
  <si>
    <t>Ogni sala di ristorazione ospita non più di 60 persone.</t>
  </si>
  <si>
    <t>L'azienda somministra prevalentemente vini di produzione propria.</t>
  </si>
  <si>
    <t>L'azienda prepara menu per celiaci.</t>
  </si>
  <si>
    <t>E' disponibile un'area relax all’aperto, escluse quelle di cui al punto 3.8, attrezzata con sedie, tavoli, sdraio, ombrelloni, prato-solarium (almeno 10 mq per ospite o 200 mq complessivi).</t>
  </si>
  <si>
    <t>L'azienda organizza servizi per il benessere della persona (centro-benessere, beauty-farm, ecc.) basati prevalentemente sull'impiego di prodotti naturali propri o locali.</t>
  </si>
  <si>
    <t>L'azienda ha stabilito convenzioni con operatori del territorio per la fruizione di servizi di accoglienza non disponibili al proprio interno (convenzioni documentate per almeno tre servizi; esempio: ristoranti, visite culturali guidate, escursioni a piedi, a cavallo, in bicicletta, centri sportivi, osservazioni naturalistiche, ecc.).</t>
  </si>
  <si>
    <t>In azienda è presente un vigneto (almeno 0,5 ha).</t>
  </si>
  <si>
    <t>In azienda è presente un oliveto (almeno 0,5 ha).</t>
  </si>
  <si>
    <t>In azienda è presente un frutteto (almeno 0,5 ha).</t>
  </si>
  <si>
    <t>L'azienda effettua la vendita diretta di carni o pesce di produzione propria.</t>
  </si>
  <si>
    <t xml:space="preserve">L'azienda effettua la vendita diretta di prodotti vegetali propri allo stato fresco: (almeno 5 specie). </t>
  </si>
  <si>
    <t>Requisiti generali</t>
  </si>
  <si>
    <t>Alloggio</t>
  </si>
  <si>
    <t>Agricampeggio</t>
  </si>
  <si>
    <t>Ristorazione</t>
  </si>
  <si>
    <t>Sezione</t>
  </si>
  <si>
    <t>Tema</t>
  </si>
  <si>
    <t>Titolare</t>
  </si>
  <si>
    <t>Comune Sede agriturismo</t>
  </si>
  <si>
    <t>Piano agrituristico riferimento n.</t>
  </si>
  <si>
    <r>
      <t xml:space="preserve">In qualità di </t>
    </r>
    <r>
      <rPr>
        <i/>
        <sz val="11"/>
        <rFont val="Arial"/>
        <family val="2"/>
      </rPr>
      <t xml:space="preserve">(apporre una </t>
    </r>
    <r>
      <rPr>
        <b/>
        <i/>
        <sz val="11"/>
        <rFont val="Arial"/>
        <family val="2"/>
      </rPr>
      <t>X</t>
    </r>
    <r>
      <rPr>
        <i/>
        <sz val="11"/>
        <rFont val="Arial"/>
        <family val="2"/>
      </rPr>
      <t xml:space="preserve"> a fianco di titolare o legale rappresentante)</t>
    </r>
  </si>
  <si>
    <r>
      <rPr>
        <b/>
        <i/>
        <sz val="10"/>
        <color indexed="10"/>
        <rFont val="Arial"/>
        <family val="2"/>
      </rPr>
      <t xml:space="preserve">(*) </t>
    </r>
    <r>
      <rPr>
        <b/>
        <i/>
        <sz val="10"/>
        <rFont val="Arial"/>
        <family val="2"/>
      </rPr>
      <t>requisito speciale indispensabile per l'accesso in III, IV e V categoria</t>
    </r>
  </si>
  <si>
    <t>Sezioni</t>
  </si>
  <si>
    <r>
      <t xml:space="preserve">Digitare una </t>
    </r>
    <r>
      <rPr>
        <b/>
        <sz val="12"/>
        <rFont val="Arial"/>
        <family val="2"/>
      </rPr>
      <t>X</t>
    </r>
    <r>
      <rPr>
        <sz val="12"/>
        <rFont val="Arial"/>
        <family val="2"/>
      </rPr>
      <t xml:space="preserve"> se si possiede il requisito</t>
    </r>
  </si>
  <si>
    <t>(*Requisito speciale 3.4  per cat. 3-4-5)</t>
  </si>
  <si>
    <t>compilazione sezioni 1-3</t>
  </si>
  <si>
    <t>compilazione sezioni 1-3 -4</t>
  </si>
  <si>
    <t>PUNTEGGIO TOTALIZZATO</t>
  </si>
  <si>
    <t>(rev 1.0)  TABELLA PER IL CALCOLO DELLA CATEGORIA DI CLASSIFICAZIONE</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</si>
</sst>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amily val="2"/>
    </font>
    <font>
      <i/>
      <sz val="12"/>
      <name val="Arial"/>
      <family val="2"/>
    </font>
    <font>
      <b/>
      <sz val="14"/>
      <name val="Arial"/>
      <family val="2"/>
    </font>
    <font>
      <i/>
      <sz val="10"/>
      <name val="Arial"/>
      <family val="2"/>
    </font>
    <font>
      <b/>
      <sz val="12"/>
      <name val="Arial"/>
      <family val="2"/>
      <charset val="1"/>
    </font>
    <font>
      <b/>
      <sz val="12"/>
      <name val="Arial"/>
      <family val="2"/>
    </font>
    <font>
      <sz val="12"/>
      <name val="Arial"/>
      <family val="2"/>
    </font>
    <font>
      <sz val="16"/>
      <name val="Arial"/>
      <family val="2"/>
      <charset val="1"/>
    </font>
    <font>
      <sz val="16"/>
      <name val="Arial"/>
      <family val="2"/>
    </font>
    <font>
      <b/>
      <sz val="10"/>
      <name val="Arial"/>
      <family val="2"/>
    </font>
    <font>
      <i/>
      <sz val="11"/>
      <name val="Arial"/>
      <family val="2"/>
    </font>
    <font>
      <b/>
      <sz val="12"/>
      <color indexed="10"/>
      <name val="Arial"/>
      <family val="2"/>
    </font>
    <font>
      <b/>
      <i/>
      <sz val="10"/>
      <color indexed="10"/>
      <name val="Arial"/>
      <family val="2"/>
    </font>
    <font>
      <sz val="11"/>
      <name val="Arial"/>
      <family val="2"/>
    </font>
    <font>
      <sz val="11"/>
      <name val="Courier"/>
      <family val="3"/>
    </font>
    <font>
      <b/>
      <i/>
      <sz val="11"/>
      <name val="Arial"/>
      <family val="2"/>
    </font>
    <font>
      <b/>
      <i/>
      <sz val="10"/>
      <name val="Arial"/>
      <family val="2"/>
    </font>
    <font>
      <sz val="8"/>
      <name val="Arial"/>
      <family val="2"/>
    </font>
    <font>
      <sz val="12"/>
      <color indexed="10"/>
      <name val="Arial"/>
      <family val="2"/>
    </font>
    <font>
      <sz val="16"/>
      <color indexed="10"/>
      <name val="Arial"/>
      <family val="2"/>
    </font>
  </fonts>
  <fills count="10">
    <fill>
      <patternFill patternType="none"/>
    </fill>
    <fill>
      <patternFill patternType="gray125"/>
    </fill>
    <fill>
      <patternFill patternType="solid">
        <fgColor indexed="47"/>
        <bgColor indexed="64"/>
      </patternFill>
    </fill>
    <fill>
      <patternFill patternType="solid">
        <fgColor indexed="31"/>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42"/>
        <bgColor indexed="64"/>
      </patternFill>
    </fill>
    <fill>
      <patternFill patternType="solid">
        <fgColor indexed="13"/>
        <bgColor indexed="64"/>
      </patternFill>
    </fill>
  </fills>
  <borders count="27">
    <border>
      <left/>
      <right/>
      <top/>
      <bottom/>
      <diagonal/>
    </border>
    <border>
      <left style="hair">
        <color indexed="8"/>
      </left>
      <right/>
      <top style="hair">
        <color indexed="8"/>
      </top>
      <bottom style="hair">
        <color indexed="8"/>
      </bottom>
      <diagonal/>
    </border>
    <border>
      <left style="hair">
        <color indexed="8"/>
      </left>
      <right/>
      <top/>
      <bottom style="hair">
        <color indexed="8"/>
      </bottom>
      <diagonal/>
    </border>
    <border>
      <left style="hair">
        <color indexed="8"/>
      </left>
      <right style="hair">
        <color indexed="8"/>
      </right>
      <top/>
      <bottom style="hair">
        <color indexed="8"/>
      </bottom>
      <diagonal/>
    </border>
    <border>
      <left/>
      <right/>
      <top/>
      <bottom style="hair">
        <color indexed="8"/>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hair">
        <color indexed="8"/>
      </top>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style="hair">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8"/>
      </left>
      <right/>
      <top style="thin">
        <color indexed="64"/>
      </top>
      <bottom style="thin">
        <color indexed="64"/>
      </bottom>
      <diagonal/>
    </border>
    <border>
      <left/>
      <right/>
      <top style="thin">
        <color indexed="64"/>
      </top>
      <bottom style="thin">
        <color indexed="64"/>
      </bottom>
      <diagonal/>
    </border>
    <border>
      <left/>
      <right/>
      <top style="hair">
        <color indexed="8"/>
      </top>
      <bottom style="hair">
        <color indexed="8"/>
      </bottom>
      <diagonal/>
    </border>
    <border>
      <left style="hair">
        <color indexed="8"/>
      </left>
      <right/>
      <top style="thin">
        <color indexed="64"/>
      </top>
      <bottom style="hair">
        <color indexed="8"/>
      </bottom>
      <diagonal/>
    </border>
    <border>
      <left/>
      <right style="hair">
        <color indexed="8"/>
      </right>
      <top style="thin">
        <color indexed="64"/>
      </top>
      <bottom style="hair">
        <color indexed="8"/>
      </bottom>
      <diagonal/>
    </border>
    <border>
      <left/>
      <right/>
      <top style="thin">
        <color indexed="64"/>
      </top>
      <bottom style="hair">
        <color indexed="8"/>
      </bottom>
      <diagonal/>
    </border>
    <border>
      <left style="hair">
        <color indexed="8"/>
      </left>
      <right/>
      <top style="medium">
        <color indexed="64"/>
      </top>
      <bottom style="thin">
        <color indexed="64"/>
      </bottom>
      <diagonal/>
    </border>
    <border>
      <left/>
      <right/>
      <top style="medium">
        <color indexed="64"/>
      </top>
      <bottom style="thin">
        <color indexed="64"/>
      </bottom>
      <diagonal/>
    </border>
    <border>
      <left/>
      <right style="hair">
        <color indexed="8"/>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s>
  <cellStyleXfs count="1">
    <xf numFmtId="0" fontId="0" fillId="0" borderId="0"/>
  </cellStyleXfs>
  <cellXfs count="115">
    <xf numFmtId="0" fontId="0" fillId="0" borderId="0" xfId="0"/>
    <xf numFmtId="0" fontId="0" fillId="0" borderId="0" xfId="0" applyFont="1" applyAlignment="1">
      <alignment horizontal="center" vertical="top"/>
    </xf>
    <xf numFmtId="49" fontId="0" fillId="0" borderId="0" xfId="0" applyNumberFormat="1" applyFont="1" applyAlignment="1">
      <alignment wrapText="1"/>
    </xf>
    <xf numFmtId="0" fontId="0" fillId="0" borderId="0" xfId="0" applyFont="1"/>
    <xf numFmtId="0" fontId="0" fillId="0" borderId="0" xfId="0" applyFont="1" applyProtection="1">
      <protection locked="0"/>
    </xf>
    <xf numFmtId="0" fontId="0" fillId="0" borderId="0" xfId="0" applyFont="1" applyAlignment="1">
      <alignment horizontal="center"/>
    </xf>
    <xf numFmtId="49" fontId="2" fillId="0" borderId="0" xfId="0" applyNumberFormat="1" applyFont="1" applyBorder="1" applyAlignment="1">
      <alignment horizontal="left" vertical="center" wrapText="1"/>
    </xf>
    <xf numFmtId="0" fontId="3" fillId="0" borderId="0" xfId="0" applyFont="1" applyAlignment="1">
      <alignment horizontal="center" wrapText="1"/>
    </xf>
    <xf numFmtId="49" fontId="6" fillId="0" borderId="1" xfId="0" applyNumberFormat="1" applyFont="1" applyBorder="1" applyAlignment="1">
      <alignment vertical="top" wrapText="1"/>
    </xf>
    <xf numFmtId="0" fontId="0" fillId="0" borderId="0" xfId="0" applyFont="1" applyFill="1"/>
    <xf numFmtId="0" fontId="5" fillId="5" borderId="1" xfId="0" applyFont="1" applyFill="1" applyBorder="1" applyAlignment="1">
      <alignment horizontal="center" vertical="top"/>
    </xf>
    <xf numFmtId="49" fontId="5" fillId="5" borderId="1" xfId="0" applyNumberFormat="1" applyFont="1" applyFill="1" applyBorder="1" applyAlignment="1">
      <alignment vertical="center" wrapText="1"/>
    </xf>
    <xf numFmtId="0" fontId="9" fillId="0" borderId="0" xfId="0" applyFont="1" applyAlignment="1">
      <alignment vertical="center"/>
    </xf>
    <xf numFmtId="0" fontId="5" fillId="5" borderId="2" xfId="0" applyFont="1" applyFill="1" applyBorder="1" applyAlignment="1">
      <alignment horizontal="center" vertical="top"/>
    </xf>
    <xf numFmtId="49" fontId="5" fillId="5" borderId="2" xfId="0" applyNumberFormat="1" applyFont="1" applyFill="1" applyBorder="1" applyAlignment="1">
      <alignment vertical="top"/>
    </xf>
    <xf numFmtId="20" fontId="6" fillId="5" borderId="1" xfId="0" applyNumberFormat="1" applyFont="1" applyFill="1" applyBorder="1" applyAlignment="1">
      <alignment horizontal="center" vertical="top"/>
    </xf>
    <xf numFmtId="49" fontId="5" fillId="5" borderId="2" xfId="0" applyNumberFormat="1" applyFont="1" applyFill="1" applyBorder="1" applyAlignment="1">
      <alignment vertical="center"/>
    </xf>
    <xf numFmtId="0" fontId="0" fillId="0" borderId="0" xfId="0" applyFont="1" applyAlignment="1">
      <alignment vertical="center"/>
    </xf>
    <xf numFmtId="0" fontId="6" fillId="0" borderId="0" xfId="0" applyFont="1"/>
    <xf numFmtId="0" fontId="6" fillId="0" borderId="0" xfId="0" applyFont="1" applyAlignment="1">
      <alignment horizontal="center"/>
    </xf>
    <xf numFmtId="0" fontId="6" fillId="0" borderId="2" xfId="0" applyFont="1" applyBorder="1" applyAlignment="1">
      <alignment horizontal="center"/>
    </xf>
    <xf numFmtId="0" fontId="6" fillId="0" borderId="0" xfId="0" applyFont="1" applyFill="1" applyBorder="1" applyAlignment="1">
      <alignment horizontal="center" vertical="top"/>
    </xf>
    <xf numFmtId="49" fontId="6" fillId="0" borderId="0" xfId="0" applyNumberFormat="1" applyFont="1" applyFill="1" applyBorder="1"/>
    <xf numFmtId="0" fontId="6" fillId="0" borderId="0" xfId="0" applyFont="1" applyFill="1" applyBorder="1" applyAlignment="1">
      <alignment horizontal="center"/>
    </xf>
    <xf numFmtId="0" fontId="6" fillId="0" borderId="0" xfId="0" applyFont="1" applyFill="1" applyBorder="1"/>
    <xf numFmtId="0" fontId="1" fillId="3" borderId="0" xfId="0" applyFont="1" applyFill="1"/>
    <xf numFmtId="0" fontId="1" fillId="3" borderId="0" xfId="0" applyFont="1" applyFill="1" applyAlignment="1">
      <alignment horizontal="center"/>
    </xf>
    <xf numFmtId="0" fontId="6" fillId="3" borderId="0" xfId="0" applyFont="1" applyFill="1"/>
    <xf numFmtId="0" fontId="6" fillId="3" borderId="0" xfId="0" applyFont="1" applyFill="1" applyAlignment="1">
      <alignment horizontal="center"/>
    </xf>
    <xf numFmtId="0" fontId="2" fillId="6" borderId="1" xfId="0" applyFont="1" applyFill="1" applyBorder="1"/>
    <xf numFmtId="0" fontId="5" fillId="7" borderId="0" xfId="0" applyFont="1" applyFill="1"/>
    <xf numFmtId="0" fontId="6" fillId="2" borderId="2" xfId="0" applyFont="1" applyFill="1" applyBorder="1" applyAlignment="1">
      <alignment horizontal="center"/>
    </xf>
    <xf numFmtId="0" fontId="6" fillId="4" borderId="2" xfId="0" applyFont="1" applyFill="1" applyBorder="1" applyAlignment="1">
      <alignment horizontal="center"/>
    </xf>
    <xf numFmtId="0" fontId="6" fillId="8" borderId="2" xfId="0" applyFont="1" applyFill="1" applyBorder="1" applyAlignment="1">
      <alignment horizontal="center"/>
    </xf>
    <xf numFmtId="0" fontId="6" fillId="4" borderId="3" xfId="0" applyFont="1" applyFill="1" applyBorder="1" applyAlignment="1">
      <alignment horizontal="center"/>
    </xf>
    <xf numFmtId="0" fontId="0" fillId="0" borderId="0" xfId="0" applyFont="1" applyAlignment="1">
      <alignment horizontal="center" vertical="center"/>
    </xf>
    <xf numFmtId="0" fontId="10" fillId="5" borderId="4" xfId="0" applyFont="1" applyFill="1" applyBorder="1"/>
    <xf numFmtId="0" fontId="6" fillId="2" borderId="4" xfId="0" applyFont="1" applyFill="1" applyBorder="1"/>
    <xf numFmtId="0" fontId="1" fillId="0" borderId="4" xfId="0" applyFont="1" applyBorder="1" applyAlignment="1">
      <alignment horizontal="right"/>
    </xf>
    <xf numFmtId="0" fontId="9" fillId="0" borderId="5" xfId="0" applyFont="1" applyBorder="1" applyAlignment="1">
      <alignment horizontal="center"/>
    </xf>
    <xf numFmtId="20" fontId="6" fillId="0" borderId="1" xfId="0" applyNumberFormat="1" applyFont="1" applyBorder="1" applyAlignment="1">
      <alignment horizontal="center" vertical="center"/>
    </xf>
    <xf numFmtId="0" fontId="13" fillId="0" borderId="6" xfId="0" applyFont="1" applyBorder="1" applyAlignment="1">
      <alignment horizontal="center" vertical="center"/>
    </xf>
    <xf numFmtId="0" fontId="13" fillId="0" borderId="6" xfId="0" applyFont="1" applyBorder="1" applyAlignment="1">
      <alignment horizontal="center" vertical="center" wrapText="1"/>
    </xf>
    <xf numFmtId="49" fontId="13" fillId="0" borderId="6" xfId="0" applyNumberFormat="1" applyFont="1" applyBorder="1" applyAlignment="1">
      <alignment horizontal="center" vertical="center" wrapText="1"/>
    </xf>
    <xf numFmtId="0" fontId="13" fillId="0" borderId="6" xfId="0" applyFont="1" applyBorder="1" applyAlignment="1" applyProtection="1">
      <alignment vertical="center"/>
      <protection locked="0"/>
    </xf>
    <xf numFmtId="49" fontId="13" fillId="0" borderId="6" xfId="0" applyNumberFormat="1" applyFont="1" applyBorder="1" applyAlignment="1">
      <alignment wrapText="1"/>
    </xf>
    <xf numFmtId="49" fontId="14" fillId="0" borderId="6" xfId="0" applyNumberFormat="1" applyFont="1" applyBorder="1" applyAlignment="1">
      <alignment horizontal="center" vertical="center" wrapText="1"/>
    </xf>
    <xf numFmtId="49" fontId="1" fillId="0" borderId="5"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xf>
    <xf numFmtId="49" fontId="6" fillId="0" borderId="5" xfId="0" applyNumberFormat="1" applyFont="1" applyBorder="1" applyAlignment="1">
      <alignment horizontal="center" vertical="center"/>
    </xf>
    <xf numFmtId="49" fontId="6" fillId="3" borderId="5" xfId="0" applyNumberFormat="1" applyFont="1" applyFill="1" applyBorder="1" applyAlignment="1" applyProtection="1">
      <alignment horizontal="center" vertical="center"/>
      <protection locked="0"/>
    </xf>
    <xf numFmtId="49" fontId="7" fillId="0" borderId="5" xfId="0" applyNumberFormat="1" applyFont="1" applyBorder="1" applyAlignment="1">
      <alignment horizontal="center" vertical="center"/>
    </xf>
    <xf numFmtId="49" fontId="8" fillId="0" borderId="5" xfId="0" applyNumberFormat="1" applyFont="1" applyBorder="1" applyAlignment="1">
      <alignment horizontal="center" vertical="center"/>
    </xf>
    <xf numFmtId="0" fontId="5" fillId="5" borderId="5" xfId="0" applyFont="1" applyFill="1" applyBorder="1" applyAlignment="1" applyProtection="1">
      <alignment horizontal="center" vertical="center"/>
      <protection hidden="1"/>
    </xf>
    <xf numFmtId="0" fontId="6" fillId="3" borderId="5" xfId="0" applyFont="1" applyFill="1" applyBorder="1" applyAlignment="1" applyProtection="1">
      <alignment horizontal="center" vertical="center"/>
      <protection locked="0"/>
    </xf>
    <xf numFmtId="0" fontId="6" fillId="5" borderId="5" xfId="0" applyFont="1" applyFill="1" applyBorder="1" applyAlignment="1" applyProtection="1">
      <alignment horizontal="center" vertical="center"/>
      <protection hidden="1"/>
    </xf>
    <xf numFmtId="20" fontId="6" fillId="0" borderId="2" xfId="0" applyNumberFormat="1" applyFont="1" applyBorder="1" applyAlignment="1">
      <alignment horizontal="center" vertical="center"/>
    </xf>
    <xf numFmtId="49" fontId="6" fillId="0" borderId="2" xfId="0" applyNumberFormat="1" applyFont="1" applyBorder="1" applyAlignment="1">
      <alignment vertical="top" wrapText="1"/>
    </xf>
    <xf numFmtId="0" fontId="6" fillId="0" borderId="5" xfId="0" applyFont="1" applyFill="1" applyBorder="1" applyAlignment="1">
      <alignment horizontal="center" vertical="center"/>
    </xf>
    <xf numFmtId="49" fontId="8" fillId="0" borderId="5" xfId="0" applyNumberFormat="1" applyFont="1" applyFill="1" applyBorder="1" applyAlignment="1">
      <alignment horizontal="center" vertical="center"/>
    </xf>
    <xf numFmtId="0" fontId="5" fillId="0" borderId="5" xfId="0" applyFont="1" applyBorder="1"/>
    <xf numFmtId="0" fontId="6" fillId="0" borderId="1" xfId="0" applyNumberFormat="1" applyFont="1" applyBorder="1" applyAlignment="1">
      <alignment vertical="top" wrapText="1"/>
    </xf>
    <xf numFmtId="0" fontId="5" fillId="8" borderId="2" xfId="0" applyFont="1" applyFill="1" applyBorder="1" applyAlignment="1">
      <alignment horizontal="center" vertical="center"/>
    </xf>
    <xf numFmtId="0" fontId="5" fillId="4" borderId="2" xfId="0" applyFont="1" applyFill="1" applyBorder="1" applyAlignment="1">
      <alignment horizontal="center" vertical="center"/>
    </xf>
    <xf numFmtId="0" fontId="6" fillId="0" borderId="7" xfId="0" applyFont="1" applyBorder="1" applyAlignment="1"/>
    <xf numFmtId="0" fontId="18" fillId="5" borderId="2" xfId="0" applyFont="1" applyFill="1" applyBorder="1"/>
    <xf numFmtId="49" fontId="19" fillId="8" borderId="8" xfId="0" applyNumberFormat="1" applyFont="1" applyFill="1" applyBorder="1" applyAlignment="1">
      <alignment horizontal="center"/>
    </xf>
    <xf numFmtId="0" fontId="6" fillId="0" borderId="5" xfId="0" applyFont="1" applyFill="1" applyBorder="1" applyAlignment="1" applyProtection="1">
      <alignment horizontal="center" vertical="center" wrapText="1"/>
    </xf>
    <xf numFmtId="0" fontId="6" fillId="0" borderId="0" xfId="0" applyFont="1" applyFill="1" applyProtection="1"/>
    <xf numFmtId="0" fontId="6" fillId="0" borderId="0" xfId="0" applyFont="1" applyFill="1" applyBorder="1" applyAlignment="1" applyProtection="1">
      <alignment horizontal="center"/>
    </xf>
    <xf numFmtId="0" fontId="9" fillId="0" borderId="0" xfId="0" applyFont="1"/>
    <xf numFmtId="0" fontId="2" fillId="7" borderId="9" xfId="0" applyFont="1" applyFill="1" applyBorder="1" applyAlignment="1" applyProtection="1">
      <alignment horizontal="right"/>
      <protection hidden="1"/>
    </xf>
    <xf numFmtId="0" fontId="2" fillId="7" borderId="9" xfId="0" applyFont="1" applyFill="1" applyBorder="1" applyAlignment="1" applyProtection="1">
      <alignment horizontal="center"/>
      <protection hidden="1"/>
    </xf>
    <xf numFmtId="0" fontId="6" fillId="5" borderId="2" xfId="0" applyFont="1" applyFill="1" applyBorder="1" applyAlignment="1" applyProtection="1">
      <alignment horizontal="center"/>
      <protection hidden="1"/>
    </xf>
    <xf numFmtId="0" fontId="6" fillId="3" borderId="2" xfId="0" applyFont="1" applyFill="1" applyBorder="1" applyAlignment="1" applyProtection="1">
      <alignment horizontal="center"/>
      <protection hidden="1"/>
    </xf>
    <xf numFmtId="0" fontId="6" fillId="0" borderId="2" xfId="0" applyFont="1" applyBorder="1" applyAlignment="1" applyProtection="1">
      <alignment horizontal="center"/>
      <protection hidden="1"/>
    </xf>
    <xf numFmtId="0" fontId="6" fillId="2" borderId="2" xfId="0" applyFont="1" applyFill="1" applyBorder="1" applyAlignment="1" applyProtection="1">
      <alignment horizontal="center"/>
      <protection hidden="1"/>
    </xf>
    <xf numFmtId="0" fontId="13" fillId="0" borderId="24" xfId="0" applyFont="1" applyBorder="1" applyAlignment="1">
      <alignment horizontal="center"/>
    </xf>
    <xf numFmtId="0" fontId="13" fillId="0" borderId="25" xfId="0" applyFont="1" applyBorder="1" applyAlignment="1">
      <alignment horizontal="center"/>
    </xf>
    <xf numFmtId="0" fontId="13" fillId="0" borderId="26" xfId="0" applyFont="1" applyBorder="1" applyAlignment="1">
      <alignment horizontal="center"/>
    </xf>
    <xf numFmtId="0" fontId="13" fillId="0" borderId="0" xfId="0" applyFont="1" applyBorder="1" applyAlignment="1">
      <alignment horizontal="center"/>
    </xf>
    <xf numFmtId="0" fontId="13" fillId="0" borderId="6" xfId="0" applyFont="1" applyBorder="1" applyAlignment="1">
      <alignment horizontal="center" vertical="center"/>
    </xf>
    <xf numFmtId="49" fontId="13" fillId="0" borderId="6" xfId="0" applyNumberFormat="1" applyFont="1" applyBorder="1" applyAlignment="1">
      <alignment horizontal="center" vertical="center" wrapText="1"/>
    </xf>
    <xf numFmtId="0" fontId="13" fillId="0" borderId="6" xfId="0" applyFont="1" applyBorder="1" applyAlignment="1">
      <alignment horizontal="left" vertical="center" wrapText="1"/>
    </xf>
    <xf numFmtId="49" fontId="2" fillId="0" borderId="0" xfId="0" applyNumberFormat="1" applyFont="1" applyBorder="1" applyAlignment="1">
      <alignment horizontal="center" vertical="center" wrapText="1"/>
    </xf>
    <xf numFmtId="20" fontId="16" fillId="0" borderId="7" xfId="0" applyNumberFormat="1" applyFont="1" applyBorder="1" applyAlignment="1">
      <alignment horizontal="center" vertical="center"/>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1" fillId="0" borderId="5" xfId="0" applyFont="1" applyBorder="1" applyAlignment="1">
      <alignment horizontal="left" vertical="top" wrapText="1"/>
    </xf>
    <xf numFmtId="0" fontId="6" fillId="0" borderId="5" xfId="0" applyFont="1" applyBorder="1" applyAlignment="1">
      <alignment horizontal="left" vertical="top" wrapText="1"/>
    </xf>
    <xf numFmtId="0" fontId="9" fillId="0" borderId="5" xfId="0" applyFont="1" applyBorder="1" applyAlignment="1">
      <alignment horizontal="center" vertical="center" textRotation="90"/>
    </xf>
    <xf numFmtId="49" fontId="6" fillId="7" borderId="12" xfId="0" applyNumberFormat="1" applyFont="1" applyFill="1" applyBorder="1" applyAlignment="1">
      <alignment horizontal="center" vertical="center" wrapText="1"/>
    </xf>
    <xf numFmtId="49" fontId="6" fillId="7" borderId="13" xfId="0" applyNumberFormat="1" applyFont="1" applyFill="1" applyBorder="1" applyAlignment="1">
      <alignment horizontal="center" vertical="center" wrapText="1"/>
    </xf>
    <xf numFmtId="49" fontId="6" fillId="7" borderId="11" xfId="0" applyNumberFormat="1" applyFont="1" applyFill="1" applyBorder="1" applyAlignment="1">
      <alignment horizontal="center" vertical="center" wrapText="1"/>
    </xf>
    <xf numFmtId="0" fontId="5" fillId="8" borderId="15" xfId="0" applyFont="1" applyFill="1" applyBorder="1" applyAlignment="1">
      <alignment horizontal="center" vertical="center"/>
    </xf>
    <xf numFmtId="0" fontId="5" fillId="8" borderId="16" xfId="0" applyFont="1" applyFill="1" applyBorder="1" applyAlignment="1">
      <alignment horizontal="center" vertical="center"/>
    </xf>
    <xf numFmtId="0" fontId="5" fillId="9" borderId="10" xfId="0" applyFont="1" applyFill="1" applyBorder="1" applyAlignment="1">
      <alignment horizontal="center" vertical="center"/>
    </xf>
    <xf numFmtId="0" fontId="5" fillId="9" borderId="13" xfId="0" applyFont="1" applyFill="1" applyBorder="1" applyAlignment="1">
      <alignment horizontal="center" vertical="center"/>
    </xf>
    <xf numFmtId="0" fontId="5" fillId="9" borderId="11"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17" xfId="0" applyFont="1" applyFill="1" applyBorder="1" applyAlignment="1">
      <alignment horizontal="center" vertical="center"/>
    </xf>
    <xf numFmtId="49" fontId="6" fillId="7" borderId="18" xfId="0" applyNumberFormat="1" applyFont="1" applyFill="1" applyBorder="1" applyAlignment="1">
      <alignment horizontal="center" vertical="center" wrapText="1"/>
    </xf>
    <xf numFmtId="49" fontId="6" fillId="7" borderId="19" xfId="0" applyNumberFormat="1" applyFont="1" applyFill="1" applyBorder="1" applyAlignment="1">
      <alignment horizontal="center" vertical="center" wrapText="1"/>
    </xf>
    <xf numFmtId="49" fontId="6" fillId="7" borderId="20" xfId="0" applyNumberFormat="1" applyFont="1" applyFill="1" applyBorder="1" applyAlignment="1">
      <alignment horizontal="center" vertical="center" wrapText="1"/>
    </xf>
    <xf numFmtId="0" fontId="6" fillId="0" borderId="7" xfId="0" applyFont="1" applyFill="1" applyBorder="1" applyAlignment="1">
      <alignment horizontal="center"/>
    </xf>
    <xf numFmtId="0" fontId="6" fillId="0" borderId="0" xfId="0" applyFont="1" applyAlignment="1">
      <alignment horizontal="center"/>
    </xf>
    <xf numFmtId="49" fontId="19" fillId="0" borderId="1" xfId="0" applyNumberFormat="1" applyFont="1" applyFill="1" applyBorder="1" applyAlignment="1">
      <alignment horizontal="center"/>
    </xf>
    <xf numFmtId="49" fontId="19" fillId="0" borderId="14" xfId="0" applyNumberFormat="1" applyFont="1" applyFill="1" applyBorder="1" applyAlignment="1">
      <alignment horizontal="center"/>
    </xf>
    <xf numFmtId="49" fontId="19" fillId="0" borderId="9" xfId="0" applyNumberFormat="1" applyFont="1" applyFill="1" applyBorder="1" applyAlignment="1">
      <alignment horizontal="center"/>
    </xf>
  </cellXfs>
  <cellStyles count="1">
    <cellStyle name="Normale"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2B2B2"/>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220980</xdr:colOff>
      <xdr:row>0</xdr:row>
      <xdr:rowOff>60960</xdr:rowOff>
    </xdr:from>
    <xdr:to>
      <xdr:col>1</xdr:col>
      <xdr:colOff>3947160</xdr:colOff>
      <xdr:row>0</xdr:row>
      <xdr:rowOff>609600</xdr:rowOff>
    </xdr:to>
    <xdr:pic>
      <xdr:nvPicPr>
        <xdr:cNvPr id="1402" name="Immagine 1" descr="Risultati immagini per logo regione venet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980" y="60960"/>
          <a:ext cx="4762500" cy="548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0</xdr:row>
      <xdr:rowOff>0</xdr:rowOff>
    </xdr:from>
    <xdr:to>
      <xdr:col>7</xdr:col>
      <xdr:colOff>228600</xdr:colOff>
      <xdr:row>0</xdr:row>
      <xdr:rowOff>845820</xdr:rowOff>
    </xdr:to>
    <xdr:sp macro="" textlink="">
      <xdr:nvSpPr>
        <xdr:cNvPr id="1403" name="AutoShape 2" descr="Immagine correlata"/>
        <xdr:cNvSpPr>
          <a:spLocks noChangeAspect="1" noChangeArrowheads="1"/>
        </xdr:cNvSpPr>
      </xdr:nvSpPr>
      <xdr:spPr bwMode="auto">
        <a:xfrm>
          <a:off x="6118860" y="0"/>
          <a:ext cx="341376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640080</xdr:colOff>
      <xdr:row>0</xdr:row>
      <xdr:rowOff>495300</xdr:rowOff>
    </xdr:from>
    <xdr:to>
      <xdr:col>5</xdr:col>
      <xdr:colOff>160020</xdr:colOff>
      <xdr:row>0</xdr:row>
      <xdr:rowOff>800100</xdr:rowOff>
    </xdr:to>
    <xdr:sp macro="" textlink="">
      <xdr:nvSpPr>
        <xdr:cNvPr id="1404" name="AutoShape 3" descr="data:image/jpeg;base64,/9j/4AAQSkZJRgABAQAAAQABAAD/2wCEAAkGBxMSBhUUBxAVFhUXFh4WFxgWFSEcHRUYGSEaGhgXGh0bHyggIR0oIB4dLTEiJyotLi4uGCAzODMtNyktLisBCgoKDQ0OGhAQGCslHiAuLi0tMDctKys1KzcvKy0vNzctMTc1LS4uLS43LTUtLS8yNis3LS0tLS03MzErKy03Lv/AABEIAJEBXAMBIgACEQEDEQH/xAAcAAEAAgMBAQEAAAAAAAAAAAAABAcDBQYCCAH/xABJEAABAwIDAwcJAwcLBQAAAAABAAIDBBEFEiEGEzEUFSJBUZPSBzJUYWNxgZHRIzOyFyRCUqGisRY1NlNicnSSlMHCJYKj4fD/xAAaAQEAAwEBAQAAAAAAAAAAAAAAAQQFAwIG/8QALxEBAAEDAgQEBAYDAAAAAAAAAAECAxEEIRMxQVEFEmFxIpHh8BQVI1Kh8TI0wf/aAAwDAQACEQMRAD8AvBERSgREQEREBERAREQEREBERAREQEREBERAREQEREBERAREQEREBERAREQEREBERAREQEREBERAREQERc/tltVHh1CySrje8PfuwGWuDZzrnMRpokRkdAirP8stN6JUfueJfv5Zab0So+bPGvfCr7GVloqz/LNTeiVHzZ416b5Yqc8KSo+bPGoi3VPRE1REZmVlIqzd5ZaYHWkqP3PEvz8s1L6JUfueNRMTCYnKzUVdUHlcp5q+OKGlnzSPbG25Za7iGi/S4XK7jlE3o47wfRQJqKFyib0cd4PonKJvRx3g+iCaihcom9HHeD6Jyib0cd4PogmooXKJvRx3g+icom9HHeD6IJqKFyib0cd4PonKJvRx3g+iCaihcom9HHeD6Jyib0cd4PogmooXKJvRx3g+icom9HHeD6IJqKFyib0cd4PonKJvRx3g+iCaihcom9HHeD6Jyib0cd4PogmooXKJvRx3g+icom9HHeD6IJqKFyib0cd4PonKJvRx3g+iCaihcom9HHeD6Jyib0cd4PogmooXKJvRx3g+icom9HHeD6IJqKEaqUDpUzj/AHJGk/vFo/ajMTZvA2fNG46ASDLcnqa7zXH1AkoJqIiAiIgIiICIiAq08u39H6f/ABH/AAkVlqtPLt/R+n/xH/CRe7f+UClurggIzarb4Vgjn41TRVvRbMGyaHUxHMb6cCQ0294Vhugy4WOQ01O4FoIh3Ay2dc2c9zczjbr0JsT1rjrPELWnmmJjOfZ2s6eq7nE4wq07vJ0c2b3aLy13EOJ9wCmY5HE3E70cZaw2fu3k9A/pR3BuR2HQ2cFaOy0NPiGzu8FBTRNZIY8m4Dg4ixzNfo7rsewg8VYua6KbcXIp2+Sr+E3miqqc+u6nZB0ujdeVYW0eydOyd3N5kj4dENc9v+Zwbb3GQ/BclXYa1jfvCTe1sg1J4Doyu/gq8aizc3id+2HaLN2nnG3d+bK/0ppP8TF+Nq+oV8v7LNttXShwI/OYuP8AfavqBe0Ci12JRQtvWSNb6idT7gNSomOVcogLMJAMtr2J1De0A6E+r+KrKrz8pPLM2e/Sz3zX9d9Vma3xHgbUU5nv0j6+jR0Wg4+9VWI7dViVO2FJHSiSeRwYX7vNu3EZrZrWAvw9Sn4VjVPUx3wydknWQDqPe06j4hcRjmEZvJgTbpNcKj5GxPd3VYYcJeXN5sD96Ddm7BzX9WXVe6NTcimma4jeIn5tLT+D6fU2q6qK5iaZmN8TG3yfSqLndlMWmdC2DaDI2qDM5aHAlzOAe4DRru0A+vTgOiV+JzGWBetVWq5pn6T6x6I1LiEUkz2Us0b3Rmz2teCWG5FnAG4NwePYUpa+KWV7aSVj3MNnhjwSw6izgDodDx7CqjwzGhh+K47PpmEgEYPXI+SfL8Be59QKmbOV8uHQRUOGxROrJWGqqZKiQsZGXeaxxALi7LYe836zZlzwtlFXH5TH/wAiWVbaYb19RycR5jlc6xdmBte1v26X61Pwzbab+UVXBjsEUbKaAzPfFIX5QAx2UkgXJDuoCxaRrxTJh3CKtKXykVBnpZJ6WEU9VNuWNbMTMy7smd4tltrw6/lfFQbR1TtvKySte0UtGxwkYJDlY3Uh7QG9OQ5CLHhmcAdNWTC0EVb03lCquUUclZRxNp6yXdRASkygZgzO4WDbag6dXwvZClAiIgIiICIiAiIgIiIC8yRh0ZbKAQRYgi4I7CCvSINa+N1P0qfM+L9KPUujH60fWQP1OzzeAadhHIHRh0RBBFwQbgg6gg9i9LX0w3VeYx5jwZGf2XXG8Z7jcOA9b+oBQlsERFKBERAREQFXXlsgL8EpxGL/AJxf9x6sVcT5UKAT0lMyUkN39zlNrgMfonFptfqV8o3OHXc+CjnPJXlJhpqGUslNJupoYWRi4uM0DnXzN0NsrmcOo8CtucSkZSyMmYwOi4ZCbEAOFwHAG4Btr1AcVpHYNU02d9CQ+Iua4fafaRX0Di3iQQbHrOn6qlY1SPpadpqX5xKbHoBoztBsB0sx4km7RqBZYmrt8aqMb086dt46/eW3o4t00/HPxcpjpMx1hErKIT10XJIQ82YXdG97AWz/AAFjwuOKs6lfUnDQHtgY4CwaAcrbcOBt8BZcrh9SyDZyKWEg2cI5TxsQTfXj1gqRWbcQx02ZlyBprpc+q41+Czqrupq/TtxOInD1dt0z8URHu1mPbJ1bsz4nwOPEl2a47S24LRf+6FxFFTSxY0W1Ayvs+PMeDC9rmtdmHAXPEcBdWhRY+2WFrcQLWb1rXxuDtCHWs0nSxvp+xcdtpGWYiY53Oja7pRyahof1sdl1ykdetiAeGZW/DtXdm5Nm/Hf3+vsp6yzVw5qirfaY7MdPK+p23pJJ6d0cglhbKL6Zo3NGYdnZb+zxN19Ar5wwSocNoKBr5Q54qGBxZJmGTOzI1zmnKSOn1nQtB4WH0c4XaV9BT5YoiKY5MymK8z55cTNVuNcZGGxzXHq7B8l0TGQ1lF+dRtcRoR1tPqPELmKWvoA//qGIQAg2LBKAQRxBJ/gukwjGqKSURYRUwPda+WN4JIHE6G596+f8J0Gtomqu/Hw1bzE9Z7+jV1V2jEeTOY5TCdLQMdhhgePszHuiP7JGW1/ctBitRS4RghNDCxrndFjR50ju1zvOIHWSf4hdStLj1TQvBhxySH+7I4Ai/WOsH1hfQRFETEzCna1FNFURdmfJnMxnGVL4bjkjNpGVVQ8l+8zPPaDo4e7LcW6l9Be5U7juylIX32er4SSdInyC5J6mu/2PzVwMbZgHYLLtdroqxNLU8Y1ek1UW67FUTiJiY7csf9Va3YKol8osk9ewCkM+/wDPB3hYDuwWg34k8RwzDrX7tDsnVna+rmiw+CrZUMaInTOYWwODWNzuZJqbZToAbi3aQumxXa+eDEWxPwyY7yV0UJE0X2xbc3AzXALQT0racVNo9onuxKCCupHwyTCV+Vz2OyMiydNxYSOkXgALixXNV+x1Q6XDImRw7qCQzVJia2Nm8u13RjFrjQi9r637VgbsdWSU2Lvna1ktW4CEF4IMbHOIBIvbM2zdeFlZiJgyrPZDZKcYhTOxDDaSnZBG3O4silmqJmebKHtBLNbG97gj13GCh2QruZcUhniY2Spk3jJd6CJemXFlhqBx1dbz+Gi7+uxpsePU9MGFzp2yPuDpG2INJLveXABbRBWuBbMVc2K0Dsap208NBFlY3ete6WSwGfoXDRdrTqb9HrvpZSIpQItbjeLtphDnYXGadkDQDbV9yTr1BoJPuWyQEX442F3LU7N42ayk3sUDo4XaxPe5t5W6jPlBJaNARfUgoNui1OzmNtq6N742FmSaSEhxB1jOUnTqXrZzGhWULpYI3Nj3j2RuJ+9aw5d6LcGkg29Qug2iIsNbM5lG90EZkc1pLWNIBeQNGguIAJ7SgzIsdO8ugaZW5XFoJbe+UkatuNDZZEBERAUHF9ImPHFkrCPUHHduP+V7lOULGf5ud72/iaoE1ERSCIiAiIgLldvGkxQZP6w/hcuqXM7b+ZBb+sP4Squt/wBev2WNLOL1Pu5THMTYMJEYlhBAaDeZjSLlt7h0lxqG/oqD5R66CowOKOjnjLmzk2a/MQN28XPWW3trb9L57iOoa0WaLHS5tx1+ajPnObp5DcXuQB8DxJCwqPFa424fpz+jT4FGc1bxEzPvlx+C0lRFsvVMqmgRvbnjdmH3oLW2Gt9QR1formJKCflW7nieJOoP6P4rC3xVrOlLtX5AQQfurjT4/IrT19K58xNTM0XNwXMDh6+IsOrh2Ltp/E5iuqqaaYmfftj+3C5p80xTirEesfRxeJOy0DKaLplhzPI6QD3a5QRpYDT33Kn4DVVFRMKWvEksTgR02lxiIDsrg46gX0sTbXRSK+mDJheVr7jXLKG+4WJFlENc5sbubXyjMMr72JI946vqrnE89vERG++e0z19EUWqaqpxMxMbRH3O6Bsp/Sqk/wATF+Nq+oF817KvcNqaUC1uURCxaP1m+pfSi06apq5qV23FE7ff8yozyp7NOpscdPA37GdxdccGSnV7T7zdw957FP8AIrSA4xUTyaCKINueA3huT8Aw/NW5X0Uc9G6KuYHscLOa7gf/AH6+pcY/Yd9PhMkOz8nQlkzvEhs7KAA2MOAsWggnXU3999C3eiujh1Tj1c72ommzMxEzMdO70Nuxz/a35t5t7a3/AKz3ers9ei0vlYphznDNHqJI8txwOQ3v8nD5LB/I6tzfcf8AkZ4l0tJsfJLhccWPSDLG/MwMN3BpBDoy4jQXsdOz3WeIWLHDibVUZjpnm+btVavUU127tE77xMxjHp7OW8nGAGfFhNMPsoje5/SkGrQPdxPuHareWGjpWRUzY6RgaxosAOA/+7VmWdRR5YbOl00WLfl69XI4h9t5TaZnEU1LJOfU+YiJvxyh6jVFC2r27qjVSSNipqaOE7uR0ZLpSZngvYQ4ANEZsCL3F10lJgrI8dnqg5xfM2NhBtlY2LNYMsL6lxJuTqsLNnWCmrGskkBq3Oc9+mZmZjYwGaWs1rRa99V6WnCYdiczsBw2nc+peJ2y1EpjcTM6na47qPPmDgDnYC4G9m2vqur2Ip5mVFXvmTsgMrTTtqHlzmtyNz2LnOOXPewJWaq2SaXU7sMqJad9PDydjoww3is0ZSJGOb+iLGy2eBYPHSYeIqQuIzOe5zzmdI95zOe49ZJQaGh+28p1Q/iKWljgHqfMTK745Qz5rztZUiTGY4IeVTGNm9lgpXCO4dpG6WYyR5R0XWYHXPEiwWaXYw85TTUeI1cJnfvHtjMVr2DR50RNgABxWSq2QD8QkkjrKhm+ibFM1pZ9rkaWtcXFhc02JvlIug5TB6mabA8MhbUTNNRVTSh29JkFLCZXNaXkkuFjGLknzgslRWSUbsTGDzSkB9PTQCWV0uSpmADnNMjidN4wkX4tXY4ZsvFBU0z4nvPJqY00YNrZXZMzzYDpnIOGnHRR6rY6J+GzRb2UGWp5XvAW5mSgtcwt6NrNytABB0HxQy0jMCbHt7RRQzTyCOGWpk30zpLyACFknTJyk7x+jbDThotvtVO+XHKWip5Hxtm3kszo3Frt1CG9Brhq3M97QSNbA8FNwjZ0QYrJUTTyzTSRtic6TL5rC49EMa0C5PAaadtyWN7Pb/EYp6aolgmia5gfGGG7H2LmubI1wOrQQg4nEzusJxmOllndFFu2Qh08jnNqHsBLWvLsxbmdHdpNuI4Ervdm8FZR4U2KmLyABfNI5+oAacuYnK3TzW2A6goI2Qh5nbBnkI5Q2pkeSC+eVrxITIbWNy0XsBoABZdEgrGlneMOq6LD3ETVOJzwtI4xxuDZJ5f+1jjY/rOasmkuJVEMcVY6mpWtpadlK9zGte1gL3PLHtJeMzQAbgAXtcldbhmy0MG0M9XG57pJupxGWO+XPkAAIzZW3uT5gUGq2IY+ecCqnbBUSb2aBhYGyPIAd0sm8AdYXAcLoNPRxVU1VhdLik0zHspHz1eWQte42ZExjnNN73c6543bcEHVQYpZG4dLDQzzZJsXbTQl0znPZFGWGez3OLrfZy6X/iu/p8GYzG31LC7M6FkIbplYyMucA0WvqXa69QUHD9koouTZZJHcnfLK3Nl6ck+bM99mjUZ3Wtbihlom0TsTkrpJaqaFscr6Wl3cr2NjdEAHTODHNzneE+cbWaALXWGpqnz7RywV4q5oaWOOI8mJZvKh7Q+SSQse06NLbNvYEuPYtwNhouUPD6iY075zUupiW7sylwfcnLnLc4ByZrXXvENjWyVs7oquoijqbGoijLLSWaGaOLC9t2gA5SLoJew8U7dlYG4zn3wBDt4bvAzOyBx6zltqt6sdNA2OnaynaGtY0NaBwDWiwA+CyKUChYz/ADc73t/E1TVCxn+bne9v4moJqIiAiIgIiIC5nbiNxgh3THus83yMc+3RPENBXTIuV63F2iaJ6vdFc0VRVHRV9pAOjDP/AKeTwIWSf1M3+nk0+TLq0EWZ+T2v3T/C3+Oq7Qq/dusbwVF+3k8nhXkwvzXEE/cSeFWkifk1r90n4+vtCmMUw2V7SY4qokDQGGT/AHYVy0uB1f6dHU3HDLSyfxDF9IIrdnRxajEVPE6qZnPlh877O4TUs2jp3yUlU1onjc4mnk0aHAknocFfXOsftO5k8CnIrdNOHG7dm5OZhB51j9p3MngTnWP2ncyeBTkXpyQedY/adzJ4E51j9p3MngU5EEHnWP2ncyeBOdY/adzJ4FORBB51j9p3MngTnWP2ncyeBTkQQedY/adzJ4E51j9p3MngU5EEHnWP2ncyeBOdY/adzJ4FORBB51j9p3MngTnWP2ncyeBTkQQedY/adzJ4E51j9p3MngU5EEHnWP2ncyeBOdY/adzJ4FORBB51j9p3MngTnWP2ncyeBTkQQedY/adzJ4E51j9p3MngU5EEHnWP2ncyeBOdY/adzJ4FORBB51j9p3MngTnWP2ncyeBTkQQedY/adzJ4FGxKvY+kLYRISS2w3Mn6w7WrbooSIiKUCIiAiIgIiICIiAiIgIiICIiAtPVYyWbUw0xYMskEkxeT5u7LBa3Z0+PqW4XGbaYFU1GPU5w9to3Qy088mYAxRyuhLy0XBLixjmi3AuB6lCXrCduRJBWS1kQjhp42zRuDrmaJ+8LH2toXBgIGvnBe8O2uk5JVOxunETqaOJ7mMcXEulZnEY0HSuQ0W4kqLWbMyybZ6RhtEWwPeQ4dJ1LvDHDlve2ZzHHS1o7daySbPzybcyPqGAUpfFOXZgd5JCzLHHl42DjnueuNqDJS7YSu2bbLLTtFS+pNI2ESEgytkLHdK17ANc4m3BpXo7Yu5hklbADMKqSliiD/AL17HFoN7aDK1zj2BpWDZjZ2Zu0UsuKMDY4pp30wzA53VLy58pA4ENAaL69N/avOzezk7canfibA2NktQ6mGYHOah5LpSAdCGWaAdem/tQT6Lap0tPh/JommSsYJXNzG0MIaHSPva5sXNaOFy5bDEsZdFtHSU4jBbUCW776sMTWuAAtre5+S5zYvBqukwB0tdTh9UynZTww7xo+zhbo3PctBe8ucT2ZexTNssPrJTRy4NG0TMc8OJcLQ76MxufrbMGE3sNTYaIPVTtiRHM6ngD28pbR03Ttymc6P1tZrGuzAu1+7ebaa5aTaSVmKVMGMxxNMFM2pzxPLmlhzgtdmaCCMh947FA2l2YLaKgZQUvKYKV53kGZodI0xuYH3kIaXBxzG51JUWbZyc7J1jaGggp5anLEyOLKHMgJDXGZ4dlc4NdI6zdOAFygnUm1VWRQvraSJkdW5rMolcZGFzHSB1iwC1mnS97W4cB6xXa2YU9ZLhEET4aPM2R0khaZXxjNKyMNabZeFzxdcW0uthXYU9+1NE6Nn5vTRSuvcfeuDI42gcfML9bWXIUGycuUw1eFQPkdUPdJVzlj43xPkc+4aHbwvyGwaQACLkoNzimLVku1FJHhLYwwwuqi18jm525WsDZcrDazn3AF7lmtrL9xLbKobhk9Xh9NE6kp3uaXPlLZJhG7LI6MBhaADcC51ynhopkdHUN29kk5OTC+mZDFK17MsOQyPdmYXB2ri0CwPAfDQYXgda/ZWnw2spDExj28onMrHNljY/eOEYa4vJeQPODbAnigsCtrmQ4c+aqOVjGGRx7GtGY/sXNU209Tyyj5wpY2R1ji1jRKTJF0HSMLxlDTdrdQD0SeJWTaqkq6zZetghhEbyckF5Ad8wZSXG3mZukAD8bKLs5gn/XBMMJgo442HLmDHTOldpdpic5rWBtx2m/UgmSbWZcGxCodEMlI+RjOl98Ymgnq0u8lvXwXRUb3OpGOqGhri0FwHBriASB7iq7psHrnbLto56IsLqwPqZDLGWvjdMZpHsAcXEEaEOANjoD1WUgIiKUCIiAiIgIiICIiAiIgIiICIiAiIgIiICIiAiIgIiICIiAiIgIiICIiAiIgIiICIiAiIgIiICIiAiIgIiICIiAiIgIiICIiAiIgIiICIiAiIgIiICIiAiIgIiICIiAiIgIiICIiAiIgIiICIiAiIgIiICIiAiIgIiICIiAiIgIiICIiAiIgIiICIiAiIgIiICIiAiIgIiICIiAiIgIiICIiAiIgIiICIiAiIgIiICIiAiIgIiIP/2Q=="/>
        <xdr:cNvSpPr>
          <a:spLocks noChangeAspect="1" noChangeArrowheads="1"/>
        </xdr:cNvSpPr>
      </xdr:nvSpPr>
      <xdr:spPr bwMode="auto">
        <a:xfrm>
          <a:off x="7437120" y="495300"/>
          <a:ext cx="32004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312420</xdr:colOff>
      <xdr:row>0</xdr:row>
      <xdr:rowOff>304800</xdr:rowOff>
    </xdr:to>
    <xdr:sp macro="" textlink="">
      <xdr:nvSpPr>
        <xdr:cNvPr id="1405" name="AutoShape 5" descr="data:image/jpeg;base64,/9j/4AAQSkZJRgABAQAAAQABAAD/2wCEAAkGBxMSBhUUBxAVFhUXFh4WFxgWFSEcHRUYGSEaGhgXGh0bHyggIR0oIB4dLTEiJyotLi4uGCAzODMtNyktLisBCgoKDQ0OGhAQGCslHiAuLi0tMDctKys1KzcvKy0vNzctMTc1LS4uLS43LTUtLS8yNis3LS0tLS03MzErKy03Lv/AABEIAJEBXAMBIgACEQEDEQH/xAAcAAEAAgMBAQEAAAAAAAAAAAAABAcDBQYCCAH/xABJEAABAwIDAwcJAwcLBQAAAAABAAIDBBEFEiEGEzEUFSJBUZPSBzJUYWNxgZHRIzOyFyRCUqGisRY1NlNicnSSlMHCJYKj4fD/xAAaAQEAAwEBAQAAAAAAAAAAAAAAAQQFAwIG/8QALxEBAAEDAgQEBAYDAAAAAAAAAAECAxEEIRMxQVEFEmFxIpHh8BQVI1Kh8TI0wf/aAAwDAQACEQMRAD8AvBERSgREQEREBERAREQEREBERAREQEREBERAREQEREBERAREQEREBERAREQEREBERAREQEREBERAREQERc/tltVHh1CySrje8PfuwGWuDZzrnMRpokRkdAirP8stN6JUfueJfv5Zab0So+bPGvfCr7GVloqz/LNTeiVHzZ416b5Yqc8KSo+bPGoi3VPRE1REZmVlIqzd5ZaYHWkqP3PEvz8s1L6JUfueNRMTCYnKzUVdUHlcp5q+OKGlnzSPbG25Za7iGi/S4XK7jlE3o47wfRQJqKFyib0cd4PonKJvRx3g+iCaihcom9HHeD6Jyib0cd4PogmooXKJvRx3g+icom9HHeD6IJqKFyib0cd4PonKJvRx3g+iCaihcom9HHeD6Jyib0cd4PogmooXKJvRx3g+icom9HHeD6IJqKFyib0cd4PonKJvRx3g+iCaihcom9HHeD6Jyib0cd4PogmooXKJvRx3g+icom9HHeD6IJqKFyib0cd4PonKJvRx3g+iCaihcom9HHeD6Jyib0cd4PogmooXKJvRx3g+icom9HHeD6IJqKEaqUDpUzj/AHJGk/vFo/ajMTZvA2fNG46ASDLcnqa7zXH1AkoJqIiAiIgIiICIiAq08u39H6f/ABH/AAkVlqtPLt/R+n/xH/CRe7f+UClurggIzarb4Vgjn41TRVvRbMGyaHUxHMb6cCQ0294Vhugy4WOQ01O4FoIh3Ay2dc2c9zczjbr0JsT1rjrPELWnmmJjOfZ2s6eq7nE4wq07vJ0c2b3aLy13EOJ9wCmY5HE3E70cZaw2fu3k9A/pR3BuR2HQ2cFaOy0NPiGzu8FBTRNZIY8m4Dg4ixzNfo7rsewg8VYua6KbcXIp2+Sr+E3miqqc+u6nZB0ujdeVYW0eydOyd3N5kj4dENc9v+Zwbb3GQ/BclXYa1jfvCTe1sg1J4Doyu/gq8aizc3id+2HaLN2nnG3d+bK/0ppP8TF+Nq+oV8v7LNttXShwI/OYuP8AfavqBe0Ci12JRQtvWSNb6idT7gNSomOVcogLMJAMtr2J1De0A6E+r+KrKrz8pPLM2e/Sz3zX9d9Vma3xHgbUU5nv0j6+jR0Wg4+9VWI7dViVO2FJHSiSeRwYX7vNu3EZrZrWAvw9Sn4VjVPUx3wydknWQDqPe06j4hcRjmEZvJgTbpNcKj5GxPd3VYYcJeXN5sD96Ddm7BzX9WXVe6NTcimma4jeIn5tLT+D6fU2q6qK5iaZmN8TG3yfSqLndlMWmdC2DaDI2qDM5aHAlzOAe4DRru0A+vTgOiV+JzGWBetVWq5pn6T6x6I1LiEUkz2Us0b3Rmz2teCWG5FnAG4NwePYUpa+KWV7aSVj3MNnhjwSw6izgDodDx7CqjwzGhh+K47PpmEgEYPXI+SfL8Be59QKmbOV8uHQRUOGxROrJWGqqZKiQsZGXeaxxALi7LYe836zZlzwtlFXH5TH/wAiWVbaYb19RycR5jlc6xdmBte1v26X61Pwzbab+UVXBjsEUbKaAzPfFIX5QAx2UkgXJDuoCxaRrxTJh3CKtKXykVBnpZJ6WEU9VNuWNbMTMy7smd4tltrw6/lfFQbR1TtvKySte0UtGxwkYJDlY3Uh7QG9OQ5CLHhmcAdNWTC0EVb03lCquUUclZRxNp6yXdRASkygZgzO4WDbag6dXwvZClAiIgIiICIiAiIgIiIC8yRh0ZbKAQRYgi4I7CCvSINa+N1P0qfM+L9KPUujH60fWQP1OzzeAadhHIHRh0RBBFwQbgg6gg9i9LX0w3VeYx5jwZGf2XXG8Z7jcOA9b+oBQlsERFKBERAREQFXXlsgL8EpxGL/AJxf9x6sVcT5UKAT0lMyUkN39zlNrgMfonFptfqV8o3OHXc+CjnPJXlJhpqGUslNJupoYWRi4uM0DnXzN0NsrmcOo8CtucSkZSyMmYwOi4ZCbEAOFwHAG4Btr1AcVpHYNU02d9CQ+Iua4fafaRX0Di3iQQbHrOn6qlY1SPpadpqX5xKbHoBoztBsB0sx4km7RqBZYmrt8aqMb086dt46/eW3o4t00/HPxcpjpMx1hErKIT10XJIQ82YXdG97AWz/AAFjwuOKs6lfUnDQHtgY4CwaAcrbcOBt8BZcrh9SyDZyKWEg2cI5TxsQTfXj1gqRWbcQx02ZlyBprpc+q41+Czqrupq/TtxOInD1dt0z8URHu1mPbJ1bsz4nwOPEl2a47S24LRf+6FxFFTSxY0W1Ayvs+PMeDC9rmtdmHAXPEcBdWhRY+2WFrcQLWb1rXxuDtCHWs0nSxvp+xcdtpGWYiY53Oja7pRyahof1sdl1ykdetiAeGZW/DtXdm5Nm/Hf3+vsp6yzVw5qirfaY7MdPK+p23pJJ6d0cglhbKL6Zo3NGYdnZb+zxN19Ar5wwSocNoKBr5Q54qGBxZJmGTOzI1zmnKSOn1nQtB4WH0c4XaV9BT5YoiKY5MymK8z55cTNVuNcZGGxzXHq7B8l0TGQ1lF+dRtcRoR1tPqPELmKWvoA//qGIQAg2LBKAQRxBJ/gukwjGqKSURYRUwPda+WN4JIHE6G596+f8J0Gtomqu/Hw1bzE9Z7+jV1V2jEeTOY5TCdLQMdhhgePszHuiP7JGW1/ctBitRS4RghNDCxrndFjR50ju1zvOIHWSf4hdStLj1TQvBhxySH+7I4Ai/WOsH1hfQRFETEzCna1FNFURdmfJnMxnGVL4bjkjNpGVVQ8l+8zPPaDo4e7LcW6l9Be5U7juylIX32er4SSdInyC5J6mu/2PzVwMbZgHYLLtdroqxNLU8Y1ek1UW67FUTiJiY7csf9Va3YKol8osk9ewCkM+/wDPB3hYDuwWg34k8RwzDrX7tDsnVna+rmiw+CrZUMaInTOYWwODWNzuZJqbZToAbi3aQumxXa+eDEWxPwyY7yV0UJE0X2xbc3AzXALQT0racVNo9onuxKCCupHwyTCV+Vz2OyMiydNxYSOkXgALixXNV+x1Q6XDImRw7qCQzVJia2Nm8u13RjFrjQi9r637VgbsdWSU2Lvna1ktW4CEF4IMbHOIBIvbM2zdeFlZiJgyrPZDZKcYhTOxDDaSnZBG3O4silmqJmebKHtBLNbG97gj13GCh2QruZcUhniY2Spk3jJd6CJemXFlhqBx1dbz+Gi7+uxpsePU9MGFzp2yPuDpG2INJLveXABbRBWuBbMVc2K0Dsap208NBFlY3ete6WSwGfoXDRdrTqb9HrvpZSIpQItbjeLtphDnYXGadkDQDbV9yTr1BoJPuWyQEX442F3LU7N42ayk3sUDo4XaxPe5t5W6jPlBJaNARfUgoNui1OzmNtq6N742FmSaSEhxB1jOUnTqXrZzGhWULpYI3Nj3j2RuJ+9aw5d6LcGkg29Qug2iIsNbM5lG90EZkc1pLWNIBeQNGguIAJ7SgzIsdO8ugaZW5XFoJbe+UkatuNDZZEBERAUHF9ImPHFkrCPUHHduP+V7lOULGf5ud72/iaoE1ERSCIiAiIgLldvGkxQZP6w/hcuqXM7b+ZBb+sP4Squt/wBev2WNLOL1Pu5THMTYMJEYlhBAaDeZjSLlt7h0lxqG/oqD5R66CowOKOjnjLmzk2a/MQN28XPWW3trb9L57iOoa0WaLHS5tx1+ajPnObp5DcXuQB8DxJCwqPFa424fpz+jT4FGc1bxEzPvlx+C0lRFsvVMqmgRvbnjdmH3oLW2Gt9QR1formJKCflW7nieJOoP6P4rC3xVrOlLtX5AQQfurjT4/IrT19K58xNTM0XNwXMDh6+IsOrh2Ltp/E5iuqqaaYmfftj+3C5p80xTirEesfRxeJOy0DKaLplhzPI6QD3a5QRpYDT33Kn4DVVFRMKWvEksTgR02lxiIDsrg46gX0sTbXRSK+mDJheVr7jXLKG+4WJFlENc5sbubXyjMMr72JI946vqrnE89vERG++e0z19EUWqaqpxMxMbRH3O6Bsp/Sqk/wATF+Nq+oF817KvcNqaUC1uURCxaP1m+pfSi06apq5qV23FE7ff8yozyp7NOpscdPA37GdxdccGSnV7T7zdw957FP8AIrSA4xUTyaCKINueA3huT8Aw/NW5X0Uc9G6KuYHscLOa7gf/AH6+pcY/Yd9PhMkOz8nQlkzvEhs7KAA2MOAsWggnXU3999C3eiujh1Tj1c72ommzMxEzMdO70Nuxz/a35t5t7a3/AKz3ers9ei0vlYphznDNHqJI8txwOQ3v8nD5LB/I6tzfcf8AkZ4l0tJsfJLhccWPSDLG/MwMN3BpBDoy4jQXsdOz3WeIWLHDibVUZjpnm+btVavUU127tE77xMxjHp7OW8nGAGfFhNMPsoje5/SkGrQPdxPuHareWGjpWRUzY6RgaxosAOA/+7VmWdRR5YbOl00WLfl69XI4h9t5TaZnEU1LJOfU+YiJvxyh6jVFC2r27qjVSSNipqaOE7uR0ZLpSZngvYQ4ANEZsCL3F10lJgrI8dnqg5xfM2NhBtlY2LNYMsL6lxJuTqsLNnWCmrGskkBq3Oc9+mZmZjYwGaWs1rRa99V6WnCYdiczsBw2nc+peJ2y1EpjcTM6na47qPPmDgDnYC4G9m2vqur2Ip5mVFXvmTsgMrTTtqHlzmtyNz2LnOOXPewJWaq2SaXU7sMqJad9PDydjoww3is0ZSJGOb+iLGy2eBYPHSYeIqQuIzOe5zzmdI95zOe49ZJQaGh+28p1Q/iKWljgHqfMTK745Qz5rztZUiTGY4IeVTGNm9lgpXCO4dpG6WYyR5R0XWYHXPEiwWaXYw85TTUeI1cJnfvHtjMVr2DR50RNgABxWSq2QD8QkkjrKhm+ibFM1pZ9rkaWtcXFhc02JvlIug5TB6mabA8MhbUTNNRVTSh29JkFLCZXNaXkkuFjGLknzgslRWSUbsTGDzSkB9PTQCWV0uSpmADnNMjidN4wkX4tXY4ZsvFBU0z4nvPJqY00YNrZXZMzzYDpnIOGnHRR6rY6J+GzRb2UGWp5XvAW5mSgtcwt6NrNytABB0HxQy0jMCbHt7RRQzTyCOGWpk30zpLyACFknTJyk7x+jbDThotvtVO+XHKWip5Hxtm3kszo3Frt1CG9Brhq3M97QSNbA8FNwjZ0QYrJUTTyzTSRtic6TL5rC49EMa0C5PAaadtyWN7Pb/EYp6aolgmia5gfGGG7H2LmubI1wOrQQg4nEzusJxmOllndFFu2Qh08jnNqHsBLWvLsxbmdHdpNuI4Ervdm8FZR4U2KmLyABfNI5+oAacuYnK3TzW2A6goI2Qh5nbBnkI5Q2pkeSC+eVrxITIbWNy0XsBoABZdEgrGlneMOq6LD3ETVOJzwtI4xxuDZJ5f+1jjY/rOasmkuJVEMcVY6mpWtpadlK9zGte1gL3PLHtJeMzQAbgAXtcldbhmy0MG0M9XG57pJupxGWO+XPkAAIzZW3uT5gUGq2IY+ecCqnbBUSb2aBhYGyPIAd0sm8AdYXAcLoNPRxVU1VhdLik0zHspHz1eWQte42ZExjnNN73c6543bcEHVQYpZG4dLDQzzZJsXbTQl0znPZFGWGez3OLrfZy6X/iu/p8GYzG31LC7M6FkIbplYyMucA0WvqXa69QUHD9koouTZZJHcnfLK3Nl6ck+bM99mjUZ3Wtbihlom0TsTkrpJaqaFscr6Wl3cr2NjdEAHTODHNzneE+cbWaALXWGpqnz7RywV4q5oaWOOI8mJZvKh7Q+SSQse06NLbNvYEuPYtwNhouUPD6iY075zUupiW7sylwfcnLnLc4ByZrXXvENjWyVs7oquoijqbGoijLLSWaGaOLC9t2gA5SLoJew8U7dlYG4zn3wBDt4bvAzOyBx6zltqt6sdNA2OnaynaGtY0NaBwDWiwA+CyKUChYz/ADc73t/E1TVCxn+bne9v4moJqIiAiIgIiIC5nbiNxgh3THus83yMc+3RPENBXTIuV63F2iaJ6vdFc0VRVHRV9pAOjDP/AKeTwIWSf1M3+nk0+TLq0EWZ+T2v3T/C3+Oq7Qq/dusbwVF+3k8nhXkwvzXEE/cSeFWkifk1r90n4+vtCmMUw2V7SY4qokDQGGT/AHYVy0uB1f6dHU3HDLSyfxDF9IIrdnRxajEVPE6qZnPlh877O4TUs2jp3yUlU1onjc4mnk0aHAknocFfXOsftO5k8CnIrdNOHG7dm5OZhB51j9p3MngTnWP2ncyeBTkXpyQedY/adzJ4E51j9p3MngU5EEHnWP2ncyeBOdY/adzJ4FORBB51j9p3MngTnWP2ncyeBTkQQedY/adzJ4E51j9p3MngU5EEHnWP2ncyeBOdY/adzJ4FORBB51j9p3MngTnWP2ncyeBTkQQedY/adzJ4E51j9p3MngU5EEHnWP2ncyeBOdY/adzJ4FORBB51j9p3MngTnWP2ncyeBTkQQedY/adzJ4E51j9p3MngU5EEHnWP2ncyeBOdY/adzJ4FORBB51j9p3MngTnWP2ncyeBTkQQedY/adzJ4FGxKvY+kLYRISS2w3Mn6w7WrbooSIiKUCIiAiIgIiICIiAiIgIiICIiAtPVYyWbUw0xYMskEkxeT5u7LBa3Z0+PqW4XGbaYFU1GPU5w9to3Qy088mYAxRyuhLy0XBLixjmi3AuB6lCXrCduRJBWS1kQjhp42zRuDrmaJ+8LH2toXBgIGvnBe8O2uk5JVOxunETqaOJ7mMcXEulZnEY0HSuQ0W4kqLWbMyybZ6RhtEWwPeQ4dJ1LvDHDlve2ZzHHS1o7daySbPzybcyPqGAUpfFOXZgd5JCzLHHl42DjnueuNqDJS7YSu2bbLLTtFS+pNI2ESEgytkLHdK17ANc4m3BpXo7Yu5hklbADMKqSliiD/AL17HFoN7aDK1zj2BpWDZjZ2Zu0UsuKMDY4pp30wzA53VLy58pA4ENAaL69N/avOzezk7canfibA2NktQ6mGYHOah5LpSAdCGWaAdem/tQT6Lap0tPh/JommSsYJXNzG0MIaHSPva5sXNaOFy5bDEsZdFtHSU4jBbUCW776sMTWuAAtre5+S5zYvBqukwB0tdTh9UynZTww7xo+zhbo3PctBe8ucT2ZexTNssPrJTRy4NG0TMc8OJcLQ76MxufrbMGE3sNTYaIPVTtiRHM6ngD28pbR03Ttymc6P1tZrGuzAu1+7ebaa5aTaSVmKVMGMxxNMFM2pzxPLmlhzgtdmaCCMh947FA2l2YLaKgZQUvKYKV53kGZodI0xuYH3kIaXBxzG51JUWbZyc7J1jaGggp5anLEyOLKHMgJDXGZ4dlc4NdI6zdOAFygnUm1VWRQvraSJkdW5rMolcZGFzHSB1iwC1mnS97W4cB6xXa2YU9ZLhEET4aPM2R0khaZXxjNKyMNabZeFzxdcW0uthXYU9+1NE6Nn5vTRSuvcfeuDI42gcfML9bWXIUGycuUw1eFQPkdUPdJVzlj43xPkc+4aHbwvyGwaQACLkoNzimLVku1FJHhLYwwwuqi18jm525WsDZcrDazn3AF7lmtrL9xLbKobhk9Xh9NE6kp3uaXPlLZJhG7LI6MBhaADcC51ynhopkdHUN29kk5OTC+mZDFK17MsOQyPdmYXB2ri0CwPAfDQYXgda/ZWnw2spDExj28onMrHNljY/eOEYa4vJeQPODbAnigsCtrmQ4c+aqOVjGGRx7GtGY/sXNU209Tyyj5wpY2R1ji1jRKTJF0HSMLxlDTdrdQD0SeJWTaqkq6zZetghhEbyckF5Ad8wZSXG3mZukAD8bKLs5gn/XBMMJgo442HLmDHTOldpdpic5rWBtx2m/UgmSbWZcGxCodEMlI+RjOl98Ymgnq0u8lvXwXRUb3OpGOqGhri0FwHBriASB7iq7psHrnbLto56IsLqwPqZDLGWvjdMZpHsAcXEEaEOANjoD1WUgIiKUCIiAiIgIiICIiAiIgIiICIiAiIgIiICIiAiIgIiICIiAiIgIiICIiAiIgIiICIiAiIgIiICIiAiIgIiICIiAiIgIiICIiAiIgIiICIiAiIgIiICIiAiIgIiICIiAiIgIiICIiAiIgIiICIiAiIgIiICIiAiIgIiICIiAiIgIiICIiAiIgIiICIiAiIgIiICIiAiIgIiICIiAiIgIiICIiAiIgIiICIiAiIgIiICIiAiIgIiIP/2Q=="/>
        <xdr:cNvSpPr>
          <a:spLocks noChangeAspect="1" noChangeArrowheads="1"/>
        </xdr:cNvSpPr>
      </xdr:nvSpPr>
      <xdr:spPr bwMode="auto">
        <a:xfrm>
          <a:off x="9304020" y="0"/>
          <a:ext cx="3124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312420</xdr:colOff>
      <xdr:row>3</xdr:row>
      <xdr:rowOff>304800</xdr:rowOff>
    </xdr:to>
    <xdr:sp macro="" textlink="">
      <xdr:nvSpPr>
        <xdr:cNvPr id="1406" name="AutoShape 6" descr="data:image/jpeg;base64,/9j/4AAQSkZJRgABAQAAAQABAAD/2wCEAAkGBxMSBhUUBxAVFhUXFh4WFxgWFSEcHRUYGSEaGhgXGh0bHyggIR0oIB4dLTEiJyotLi4uGCAzODMtNyktLisBCgoKDQ0OGhAQGCslHiAuLi0tMDctKys1KzcvKy0vNzctMTc1LS4uLS43LTUtLS8yNis3LS0tLS03MzErKy03Lv/AABEIAJEBXAMBIgACEQEDEQH/xAAcAAEAAgMBAQEAAAAAAAAAAAAABAcDBQYCCAH/xABJEAABAwIDAwcJAwcLBQAAAAABAAIDBBEFEiEGEzEUFSJBUZPSBzJUYWNxgZHRIzOyFyRCUqGisRY1NlNicnSSlMHCJYKj4fD/xAAaAQEAAwEBAQAAAAAAAAAAAAAAAQQFAwIG/8QALxEBAAEDAgQEBAYDAAAAAAAAAAECAxEEIRMxQVEFEmFxIpHh8BQVI1Kh8TI0wf/aAAwDAQACEQMRAD8AvBERSgREQEREBERAREQEREBERAREQEREBERAREQEREBERAREQEREBERAREQEREBERAREQEREBERAREQERc/tltVHh1CySrje8PfuwGWuDZzrnMRpokRkdAirP8stN6JUfueJfv5Zab0So+bPGvfCr7GVloqz/LNTeiVHzZ416b5Yqc8KSo+bPGoi3VPRE1REZmVlIqzd5ZaYHWkqP3PEvz8s1L6JUfueNRMTCYnKzUVdUHlcp5q+OKGlnzSPbG25Za7iGi/S4XK7jlE3o47wfRQJqKFyib0cd4PonKJvRx3g+iCaihcom9HHeD6Jyib0cd4PogmooXKJvRx3g+icom9HHeD6IJqKFyib0cd4PonKJvRx3g+iCaihcom9HHeD6Jyib0cd4PogmooXKJvRx3g+icom9HHeD6IJqKFyib0cd4PonKJvRx3g+iCaihcom9HHeD6Jyib0cd4PogmooXKJvRx3g+icom9HHeD6IJqKFyib0cd4PonKJvRx3g+iCaihcom9HHeD6Jyib0cd4PogmooXKJvRx3g+icom9HHeD6IJqKEaqUDpUzj/AHJGk/vFo/ajMTZvA2fNG46ASDLcnqa7zXH1AkoJqIiAiIgIiICIiAq08u39H6f/ABH/AAkVlqtPLt/R+n/xH/CRe7f+UClurggIzarb4Vgjn41TRVvRbMGyaHUxHMb6cCQ0294Vhugy4WOQ01O4FoIh3Ay2dc2c9zczjbr0JsT1rjrPELWnmmJjOfZ2s6eq7nE4wq07vJ0c2b3aLy13EOJ9wCmY5HE3E70cZaw2fu3k9A/pR3BuR2HQ2cFaOy0NPiGzu8FBTRNZIY8m4Dg4ixzNfo7rsewg8VYua6KbcXIp2+Sr+E3miqqc+u6nZB0ujdeVYW0eydOyd3N5kj4dENc9v+Zwbb3GQ/BclXYa1jfvCTe1sg1J4Doyu/gq8aizc3id+2HaLN2nnG3d+bK/0ppP8TF+Nq+oV8v7LNttXShwI/OYuP8AfavqBe0Ci12JRQtvWSNb6idT7gNSomOVcogLMJAMtr2J1De0A6E+r+KrKrz8pPLM2e/Sz3zX9d9Vma3xHgbUU5nv0j6+jR0Wg4+9VWI7dViVO2FJHSiSeRwYX7vNu3EZrZrWAvw9Sn4VjVPUx3wydknWQDqPe06j4hcRjmEZvJgTbpNcKj5GxPd3VYYcJeXN5sD96Ddm7BzX9WXVe6NTcimma4jeIn5tLT+D6fU2q6qK5iaZmN8TG3yfSqLndlMWmdC2DaDI2qDM5aHAlzOAe4DRru0A+vTgOiV+JzGWBetVWq5pn6T6x6I1LiEUkz2Us0b3Rmz2teCWG5FnAG4NwePYUpa+KWV7aSVj3MNnhjwSw6izgDodDx7CqjwzGhh+K47PpmEgEYPXI+SfL8Be59QKmbOV8uHQRUOGxROrJWGqqZKiQsZGXeaxxALi7LYe836zZlzwtlFXH5TH/wAiWVbaYb19RycR5jlc6xdmBte1v26X61Pwzbab+UVXBjsEUbKaAzPfFIX5QAx2UkgXJDuoCxaRrxTJh3CKtKXykVBnpZJ6WEU9VNuWNbMTMy7smd4tltrw6/lfFQbR1TtvKySte0UtGxwkYJDlY3Uh7QG9OQ5CLHhmcAdNWTC0EVb03lCquUUclZRxNp6yXdRASkygZgzO4WDbag6dXwvZClAiIgIiICIiAiIgIiIC8yRh0ZbKAQRYgi4I7CCvSINa+N1P0qfM+L9KPUujH60fWQP1OzzeAadhHIHRh0RBBFwQbgg6gg9i9LX0w3VeYx5jwZGf2XXG8Z7jcOA9b+oBQlsERFKBERAREQFXXlsgL8EpxGL/AJxf9x6sVcT5UKAT0lMyUkN39zlNrgMfonFptfqV8o3OHXc+CjnPJXlJhpqGUslNJupoYWRi4uM0DnXzN0NsrmcOo8CtucSkZSyMmYwOi4ZCbEAOFwHAG4Btr1AcVpHYNU02d9CQ+Iua4fafaRX0Di3iQQbHrOn6qlY1SPpadpqX5xKbHoBoztBsB0sx4km7RqBZYmrt8aqMb086dt46/eW3o4t00/HPxcpjpMx1hErKIT10XJIQ82YXdG97AWz/AAFjwuOKs6lfUnDQHtgY4CwaAcrbcOBt8BZcrh9SyDZyKWEg2cI5TxsQTfXj1gqRWbcQx02ZlyBprpc+q41+Czqrupq/TtxOInD1dt0z8URHu1mPbJ1bsz4nwOPEl2a47S24LRf+6FxFFTSxY0W1Ayvs+PMeDC9rmtdmHAXPEcBdWhRY+2WFrcQLWb1rXxuDtCHWs0nSxvp+xcdtpGWYiY53Oja7pRyahof1sdl1ykdetiAeGZW/DtXdm5Nm/Hf3+vsp6yzVw5qirfaY7MdPK+p23pJJ6d0cglhbKL6Zo3NGYdnZb+zxN19Ar5wwSocNoKBr5Q54qGBxZJmGTOzI1zmnKSOn1nQtB4WH0c4XaV9BT5YoiKY5MymK8z55cTNVuNcZGGxzXHq7B8l0TGQ1lF+dRtcRoR1tPqPELmKWvoA//qGIQAg2LBKAQRxBJ/gukwjGqKSURYRUwPda+WN4JIHE6G596+f8J0Gtomqu/Hw1bzE9Z7+jV1V2jEeTOY5TCdLQMdhhgePszHuiP7JGW1/ctBitRS4RghNDCxrndFjR50ju1zvOIHWSf4hdStLj1TQvBhxySH+7I4Ai/WOsH1hfQRFETEzCna1FNFURdmfJnMxnGVL4bjkjNpGVVQ8l+8zPPaDo4e7LcW6l9Be5U7juylIX32er4SSdInyC5J6mu/2PzVwMbZgHYLLtdroqxNLU8Y1ek1UW67FUTiJiY7csf9Va3YKol8osk9ewCkM+/wDPB3hYDuwWg34k8RwzDrX7tDsnVna+rmiw+CrZUMaInTOYWwODWNzuZJqbZToAbi3aQumxXa+eDEWxPwyY7yV0UJE0X2xbc3AzXALQT0racVNo9onuxKCCupHwyTCV+Vz2OyMiydNxYSOkXgALixXNV+x1Q6XDImRw7qCQzVJia2Nm8u13RjFrjQi9r637VgbsdWSU2Lvna1ktW4CEF4IMbHOIBIvbM2zdeFlZiJgyrPZDZKcYhTOxDDaSnZBG3O4silmqJmebKHtBLNbG97gj13GCh2QruZcUhniY2Spk3jJd6CJemXFlhqBx1dbz+Gi7+uxpsePU9MGFzp2yPuDpG2INJLveXABbRBWuBbMVc2K0Dsap208NBFlY3ete6WSwGfoXDRdrTqb9HrvpZSIpQItbjeLtphDnYXGadkDQDbV9yTr1BoJPuWyQEX442F3LU7N42ayk3sUDo4XaxPe5t5W6jPlBJaNARfUgoNui1OzmNtq6N742FmSaSEhxB1jOUnTqXrZzGhWULpYI3Nj3j2RuJ+9aw5d6LcGkg29Qug2iIsNbM5lG90EZkc1pLWNIBeQNGguIAJ7SgzIsdO8ugaZW5XFoJbe+UkatuNDZZEBERAUHF9ImPHFkrCPUHHduP+V7lOULGf5ud72/iaoE1ERSCIiAiIgLldvGkxQZP6w/hcuqXM7b+ZBb+sP4Squt/wBev2WNLOL1Pu5THMTYMJEYlhBAaDeZjSLlt7h0lxqG/oqD5R66CowOKOjnjLmzk2a/MQN28XPWW3trb9L57iOoa0WaLHS5tx1+ajPnObp5DcXuQB8DxJCwqPFa424fpz+jT4FGc1bxEzPvlx+C0lRFsvVMqmgRvbnjdmH3oLW2Gt9QR1formJKCflW7nieJOoP6P4rC3xVrOlLtX5AQQfurjT4/IrT19K58xNTM0XNwXMDh6+IsOrh2Ltp/E5iuqqaaYmfftj+3C5p80xTirEesfRxeJOy0DKaLplhzPI6QD3a5QRpYDT33Kn4DVVFRMKWvEksTgR02lxiIDsrg46gX0sTbXRSK+mDJheVr7jXLKG+4WJFlENc5sbubXyjMMr72JI946vqrnE89vERG++e0z19EUWqaqpxMxMbRH3O6Bsp/Sqk/wATF+Nq+oF817KvcNqaUC1uURCxaP1m+pfSi06apq5qV23FE7ff8yozyp7NOpscdPA37GdxdccGSnV7T7zdw957FP8AIrSA4xUTyaCKINueA3huT8Aw/NW5X0Uc9G6KuYHscLOa7gf/AH6+pcY/Yd9PhMkOz8nQlkzvEhs7KAA2MOAsWggnXU3999C3eiujh1Tj1c72ommzMxEzMdO70Nuxz/a35t5t7a3/AKz3ers9ei0vlYphznDNHqJI8txwOQ3v8nD5LB/I6tzfcf8AkZ4l0tJsfJLhccWPSDLG/MwMN3BpBDoy4jQXsdOz3WeIWLHDibVUZjpnm+btVavUU127tE77xMxjHp7OW8nGAGfFhNMPsoje5/SkGrQPdxPuHareWGjpWRUzY6RgaxosAOA/+7VmWdRR5YbOl00WLfl69XI4h9t5TaZnEU1LJOfU+YiJvxyh6jVFC2r27qjVSSNipqaOE7uR0ZLpSZngvYQ4ANEZsCL3F10lJgrI8dnqg5xfM2NhBtlY2LNYMsL6lxJuTqsLNnWCmrGskkBq3Oc9+mZmZjYwGaWs1rRa99V6WnCYdiczsBw2nc+peJ2y1EpjcTM6na47qPPmDgDnYC4G9m2vqur2Ip5mVFXvmTsgMrTTtqHlzmtyNz2LnOOXPewJWaq2SaXU7sMqJad9PDydjoww3is0ZSJGOb+iLGy2eBYPHSYeIqQuIzOe5zzmdI95zOe49ZJQaGh+28p1Q/iKWljgHqfMTK745Qz5rztZUiTGY4IeVTGNm9lgpXCO4dpG6WYyR5R0XWYHXPEiwWaXYw85TTUeI1cJnfvHtjMVr2DR50RNgABxWSq2QD8QkkjrKhm+ibFM1pZ9rkaWtcXFhc02JvlIug5TB6mabA8MhbUTNNRVTSh29JkFLCZXNaXkkuFjGLknzgslRWSUbsTGDzSkB9PTQCWV0uSpmADnNMjidN4wkX4tXY4ZsvFBU0z4nvPJqY00YNrZXZMzzYDpnIOGnHRR6rY6J+GzRb2UGWp5XvAW5mSgtcwt6NrNytABB0HxQy0jMCbHt7RRQzTyCOGWpk30zpLyACFknTJyk7x+jbDThotvtVO+XHKWip5Hxtm3kszo3Frt1CG9Brhq3M97QSNbA8FNwjZ0QYrJUTTyzTSRtic6TL5rC49EMa0C5PAaadtyWN7Pb/EYp6aolgmia5gfGGG7H2LmubI1wOrQQg4nEzusJxmOllndFFu2Qh08jnNqHsBLWvLsxbmdHdpNuI4Ervdm8FZR4U2KmLyABfNI5+oAacuYnK3TzW2A6goI2Qh5nbBnkI5Q2pkeSC+eVrxITIbWNy0XsBoABZdEgrGlneMOq6LD3ETVOJzwtI4xxuDZJ5f+1jjY/rOasmkuJVEMcVY6mpWtpadlK9zGte1gL3PLHtJeMzQAbgAXtcldbhmy0MG0M9XG57pJupxGWO+XPkAAIzZW3uT5gUGq2IY+ecCqnbBUSb2aBhYGyPIAd0sm8AdYXAcLoNPRxVU1VhdLik0zHspHz1eWQte42ZExjnNN73c6543bcEHVQYpZG4dLDQzzZJsXbTQl0znPZFGWGez3OLrfZy6X/iu/p8GYzG31LC7M6FkIbplYyMucA0WvqXa69QUHD9koouTZZJHcnfLK3Nl6ck+bM99mjUZ3Wtbihlom0TsTkrpJaqaFscr6Wl3cr2NjdEAHTODHNzneE+cbWaALXWGpqnz7RywV4q5oaWOOI8mJZvKh7Q+SSQse06NLbNvYEuPYtwNhouUPD6iY075zUupiW7sylwfcnLnLc4ByZrXXvENjWyVs7oquoijqbGoijLLSWaGaOLC9t2gA5SLoJew8U7dlYG4zn3wBDt4bvAzOyBx6zltqt6sdNA2OnaynaGtY0NaBwDWiwA+CyKUChYz/ADc73t/E1TVCxn+bne9v4moJqIiAiIgIiIC5nbiNxgh3THus83yMc+3RPENBXTIuV63F2iaJ6vdFc0VRVHRV9pAOjDP/AKeTwIWSf1M3+nk0+TLq0EWZ+T2v3T/C3+Oq7Qq/dusbwVF+3k8nhXkwvzXEE/cSeFWkifk1r90n4+vtCmMUw2V7SY4qokDQGGT/AHYVy0uB1f6dHU3HDLSyfxDF9IIrdnRxajEVPE6qZnPlh877O4TUs2jp3yUlU1onjc4mnk0aHAknocFfXOsftO5k8CnIrdNOHG7dm5OZhB51j9p3MngTnWP2ncyeBTkXpyQedY/adzJ4E51j9p3MngU5EEHnWP2ncyeBOdY/adzJ4FORBB51j9p3MngTnWP2ncyeBTkQQedY/adzJ4E51j9p3MngU5EEHnWP2ncyeBOdY/adzJ4FORBB51j9p3MngTnWP2ncyeBTkQQedY/adzJ4E51j9p3MngU5EEHnWP2ncyeBOdY/adzJ4FORBB51j9p3MngTnWP2ncyeBTkQQedY/adzJ4E51j9p3MngU5EEHnWP2ncyeBOdY/adzJ4FORBB51j9p3MngTnWP2ncyeBTkQQedY/adzJ4FGxKvY+kLYRISS2w3Mn6w7WrbooSIiKUCIiAiIgIiICIiAiIgIiICIiAtPVYyWbUw0xYMskEkxeT5u7LBa3Z0+PqW4XGbaYFU1GPU5w9to3Qy088mYAxRyuhLy0XBLixjmi3AuB6lCXrCduRJBWS1kQjhp42zRuDrmaJ+8LH2toXBgIGvnBe8O2uk5JVOxunETqaOJ7mMcXEulZnEY0HSuQ0W4kqLWbMyybZ6RhtEWwPeQ4dJ1LvDHDlve2ZzHHS1o7daySbPzybcyPqGAUpfFOXZgd5JCzLHHl42DjnueuNqDJS7YSu2bbLLTtFS+pNI2ESEgytkLHdK17ANc4m3BpXo7Yu5hklbADMKqSliiD/AL17HFoN7aDK1zj2BpWDZjZ2Zu0UsuKMDY4pp30wzA53VLy58pA4ENAaL69N/avOzezk7canfibA2NktQ6mGYHOah5LpSAdCGWaAdem/tQT6Lap0tPh/JommSsYJXNzG0MIaHSPva5sXNaOFy5bDEsZdFtHSU4jBbUCW776sMTWuAAtre5+S5zYvBqukwB0tdTh9UynZTww7xo+zhbo3PctBe8ucT2ZexTNssPrJTRy4NG0TMc8OJcLQ76MxufrbMGE3sNTYaIPVTtiRHM6ngD28pbR03Ttymc6P1tZrGuzAu1+7ebaa5aTaSVmKVMGMxxNMFM2pzxPLmlhzgtdmaCCMh947FA2l2YLaKgZQUvKYKV53kGZodI0xuYH3kIaXBxzG51JUWbZyc7J1jaGggp5anLEyOLKHMgJDXGZ4dlc4NdI6zdOAFygnUm1VWRQvraSJkdW5rMolcZGFzHSB1iwC1mnS97W4cB6xXa2YU9ZLhEET4aPM2R0khaZXxjNKyMNabZeFzxdcW0uthXYU9+1NE6Nn5vTRSuvcfeuDI42gcfML9bWXIUGycuUw1eFQPkdUPdJVzlj43xPkc+4aHbwvyGwaQACLkoNzimLVku1FJHhLYwwwuqi18jm525WsDZcrDazn3AF7lmtrL9xLbKobhk9Xh9NE6kp3uaXPlLZJhG7LI6MBhaADcC51ynhopkdHUN29kk5OTC+mZDFK17MsOQyPdmYXB2ri0CwPAfDQYXgda/ZWnw2spDExj28onMrHNljY/eOEYa4vJeQPODbAnigsCtrmQ4c+aqOVjGGRx7GtGY/sXNU209Tyyj5wpY2R1ji1jRKTJF0HSMLxlDTdrdQD0SeJWTaqkq6zZetghhEbyckF5Ad8wZSXG3mZukAD8bKLs5gn/XBMMJgo442HLmDHTOldpdpic5rWBtx2m/UgmSbWZcGxCodEMlI+RjOl98Ymgnq0u8lvXwXRUb3OpGOqGhri0FwHBriASB7iq7psHrnbLto56IsLqwPqZDLGWvjdMZpHsAcXEEaEOANjoD1WUgIiKUCIiAiIgIiICIiAiIgIiICIiAiIgIiICIiAiIgIiICIiAiIgIiICIiAiIgIiICIiAiIgIiICIiAiIgIiICIiAiIgIiICIiAiIgIiICIiAiIgIiICIiAiIgIiICIiAiIgIiICIiAiIgIiICIiAiIgIiICIiAiIgIiICIiAiIgIiICIiAiIgIiICIiAiIgIiICIiAiIgIiICIiAiIgIiICIiAiIgIiICIiAiIgIiICIiAiIgIiIP/2Q=="/>
        <xdr:cNvSpPr>
          <a:spLocks noChangeAspect="1" noChangeArrowheads="1"/>
        </xdr:cNvSpPr>
      </xdr:nvSpPr>
      <xdr:spPr bwMode="auto">
        <a:xfrm>
          <a:off x="9304020" y="1729740"/>
          <a:ext cx="3124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absolute">
    <xdr:from>
      <xdr:col>3</xdr:col>
      <xdr:colOff>106680</xdr:colOff>
      <xdr:row>0</xdr:row>
      <xdr:rowOff>15240</xdr:rowOff>
    </xdr:from>
    <xdr:to>
      <xdr:col>6</xdr:col>
      <xdr:colOff>655320</xdr:colOff>
      <xdr:row>0</xdr:row>
      <xdr:rowOff>807720</xdr:rowOff>
    </xdr:to>
    <xdr:pic>
      <xdr:nvPicPr>
        <xdr:cNvPr id="1407" name="Immagine 10" descr="Risultati immagini per logo turismo venet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1320" t="18294" r="11896" b="20619"/>
        <a:stretch>
          <a:fillRect/>
        </a:stretch>
      </xdr:blipFill>
      <xdr:spPr bwMode="auto">
        <a:xfrm>
          <a:off x="6225540" y="15240"/>
          <a:ext cx="2918460" cy="792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W168"/>
  <sheetViews>
    <sheetView tabSelected="1" zoomScale="96" zoomScaleNormal="96" workbookViewId="0">
      <selection activeCell="K9" sqref="K9"/>
    </sheetView>
  </sheetViews>
  <sheetFormatPr defaultColWidth="11.5546875" defaultRowHeight="61.95" customHeight="1" x14ac:dyDescent="0.25"/>
  <cols>
    <col min="1" max="1" width="15.109375" style="1" customWidth="1"/>
    <col min="2" max="2" width="62.44140625" style="2" customWidth="1"/>
    <col min="3" max="3" width="11.6640625" style="3" customWidth="1"/>
    <col min="4" max="4" width="9.88671875" style="3" customWidth="1"/>
    <col min="5" max="5" width="11.6640625" style="4" customWidth="1"/>
    <col min="6" max="6" width="13" style="5" customWidth="1"/>
    <col min="7" max="7" width="11.88671875" style="5" customWidth="1"/>
    <col min="8" max="8" width="8.5546875" style="3" customWidth="1"/>
    <col min="9" max="9" width="9.5546875" style="3" customWidth="1"/>
    <col min="10" max="15" width="10.109375" style="3" bestFit="1" customWidth="1"/>
    <col min="16" max="16384" width="11.5546875" style="3"/>
  </cols>
  <sheetData>
    <row r="1" spans="1:9" ht="72" customHeight="1" thickBot="1" x14ac:dyDescent="0.3">
      <c r="A1"/>
      <c r="C1" s="73"/>
      <c r="D1"/>
      <c r="E1"/>
      <c r="H1"/>
    </row>
    <row r="2" spans="1:9" s="35" customFormat="1" ht="33.75" customHeight="1" thickBot="1" x14ac:dyDescent="0.3">
      <c r="A2" s="41" t="s">
        <v>226</v>
      </c>
      <c r="B2" s="43"/>
      <c r="C2" s="41" t="s">
        <v>227</v>
      </c>
      <c r="D2" s="84"/>
      <c r="E2" s="84"/>
      <c r="F2" s="84"/>
      <c r="G2" s="84"/>
    </row>
    <row r="3" spans="1:9" ht="30.75" customHeight="1" thickBot="1" x14ac:dyDescent="0.3">
      <c r="A3" s="86" t="s">
        <v>266</v>
      </c>
      <c r="B3" s="86"/>
      <c r="C3" s="85" t="s">
        <v>231</v>
      </c>
      <c r="D3" s="85"/>
      <c r="E3" s="44"/>
      <c r="F3" s="41" t="s">
        <v>263</v>
      </c>
      <c r="G3" s="41"/>
    </row>
    <row r="4" spans="1:9" ht="45" customHeight="1" thickBot="1" x14ac:dyDescent="0.3">
      <c r="A4" s="42" t="s">
        <v>228</v>
      </c>
      <c r="B4" s="85"/>
      <c r="C4" s="85"/>
      <c r="D4" s="85"/>
      <c r="E4" s="85"/>
      <c r="F4" s="85"/>
      <c r="G4" s="85"/>
      <c r="H4"/>
    </row>
    <row r="5" spans="1:9" ht="31.5" customHeight="1" thickBot="1" x14ac:dyDescent="0.3">
      <c r="A5" s="42" t="s">
        <v>264</v>
      </c>
      <c r="B5" s="45"/>
      <c r="C5" s="41" t="s">
        <v>229</v>
      </c>
      <c r="D5" s="84"/>
      <c r="E5" s="84"/>
      <c r="F5" s="84"/>
      <c r="G5" s="84"/>
    </row>
    <row r="6" spans="1:9" ht="34.5" customHeight="1" thickBot="1" x14ac:dyDescent="0.3">
      <c r="A6" s="41" t="s">
        <v>230</v>
      </c>
      <c r="B6" s="46"/>
      <c r="C6" s="80"/>
      <c r="D6" s="81"/>
      <c r="E6" s="81"/>
      <c r="F6" s="81"/>
      <c r="G6" s="81"/>
    </row>
    <row r="7" spans="1:9" ht="42" customHeight="1" thickBot="1" x14ac:dyDescent="0.3">
      <c r="A7" s="42" t="s">
        <v>265</v>
      </c>
      <c r="B7" s="45"/>
      <c r="C7" s="82"/>
      <c r="D7" s="83"/>
      <c r="E7" s="83"/>
      <c r="F7" s="83"/>
      <c r="G7" s="83"/>
    </row>
    <row r="8" spans="1:9" s="7" customFormat="1" ht="40.5" customHeight="1" thickBot="1" x14ac:dyDescent="0.3">
      <c r="A8" s="87" t="s">
        <v>274</v>
      </c>
      <c r="B8" s="87"/>
      <c r="C8" s="87"/>
      <c r="D8" s="87"/>
      <c r="E8" s="87"/>
      <c r="F8" s="87"/>
      <c r="G8" s="87"/>
    </row>
    <row r="9" spans="1:9" s="7" customFormat="1" ht="72.599999999999994" customHeight="1" thickBot="1" x14ac:dyDescent="0.3">
      <c r="A9" s="91" t="s">
        <v>75</v>
      </c>
      <c r="B9" s="92"/>
      <c r="C9" s="92"/>
      <c r="D9" s="92"/>
      <c r="E9" s="92"/>
      <c r="F9" s="92"/>
      <c r="G9" s="93"/>
    </row>
    <row r="10" spans="1:9" s="7" customFormat="1" ht="36" customHeight="1" x14ac:dyDescent="0.25">
      <c r="A10" s="107" t="s">
        <v>5</v>
      </c>
      <c r="B10" s="108"/>
      <c r="C10" s="108"/>
      <c r="D10" s="108"/>
      <c r="E10" s="108"/>
      <c r="F10" s="108"/>
      <c r="G10" s="109"/>
    </row>
    <row r="11" spans="1:9" s="7" customFormat="1" ht="77.25" customHeight="1" x14ac:dyDescent="0.25">
      <c r="A11" s="89" t="s">
        <v>0</v>
      </c>
      <c r="B11" s="90"/>
      <c r="C11" s="47" t="s">
        <v>1</v>
      </c>
      <c r="D11" s="47" t="s">
        <v>2</v>
      </c>
      <c r="E11" s="70" t="s">
        <v>269</v>
      </c>
      <c r="F11" s="48" t="s">
        <v>3</v>
      </c>
      <c r="G11" s="48" t="s">
        <v>4</v>
      </c>
    </row>
    <row r="12" spans="1:9" ht="56.7" customHeight="1" x14ac:dyDescent="0.25">
      <c r="A12" s="40" t="s">
        <v>125</v>
      </c>
      <c r="B12" s="8" t="s">
        <v>232</v>
      </c>
      <c r="C12" s="51">
        <v>3</v>
      </c>
      <c r="D12" s="52"/>
      <c r="E12" s="53"/>
      <c r="F12" s="51" t="str">
        <f>IF(E12="x",C12,"")</f>
        <v/>
      </c>
      <c r="G12" s="51" t="str">
        <f t="shared" ref="G12:G20" si="0">IF(D12="*",IF(E12="x",1,""),"")</f>
        <v/>
      </c>
      <c r="I12" s="9"/>
    </row>
    <row r="13" spans="1:9" ht="59.25" customHeight="1" x14ac:dyDescent="0.25">
      <c r="A13" s="40" t="s">
        <v>126</v>
      </c>
      <c r="B13" s="8" t="s">
        <v>99</v>
      </c>
      <c r="C13" s="51">
        <v>3</v>
      </c>
      <c r="D13" s="54" t="s">
        <v>6</v>
      </c>
      <c r="E13" s="53"/>
      <c r="F13" s="51" t="str">
        <f t="shared" ref="F13:F20" si="1">IF(E13="x",C13,"")</f>
        <v/>
      </c>
      <c r="G13" s="51" t="str">
        <f t="shared" si="0"/>
        <v/>
      </c>
      <c r="I13" s="9"/>
    </row>
    <row r="14" spans="1:9" ht="67.5" customHeight="1" x14ac:dyDescent="0.25">
      <c r="A14" s="40" t="s">
        <v>127</v>
      </c>
      <c r="B14" s="8" t="s">
        <v>100</v>
      </c>
      <c r="C14" s="51">
        <v>2</v>
      </c>
      <c r="D14" s="52"/>
      <c r="E14" s="53"/>
      <c r="F14" s="51" t="str">
        <f t="shared" si="1"/>
        <v/>
      </c>
      <c r="G14" s="51" t="str">
        <f t="shared" si="0"/>
        <v/>
      </c>
    </row>
    <row r="15" spans="1:9" ht="75" customHeight="1" x14ac:dyDescent="0.25">
      <c r="A15" s="40" t="s">
        <v>128</v>
      </c>
      <c r="B15" s="8" t="s">
        <v>233</v>
      </c>
      <c r="C15" s="51">
        <v>3</v>
      </c>
      <c r="D15" s="55" t="s">
        <v>6</v>
      </c>
      <c r="E15" s="53"/>
      <c r="F15" s="51" t="str">
        <f t="shared" si="1"/>
        <v/>
      </c>
      <c r="G15" s="51" t="str">
        <f t="shared" si="0"/>
        <v/>
      </c>
    </row>
    <row r="16" spans="1:9" ht="42.6" customHeight="1" x14ac:dyDescent="0.25">
      <c r="A16" s="40" t="s">
        <v>129</v>
      </c>
      <c r="B16" s="8" t="s">
        <v>101</v>
      </c>
      <c r="C16" s="51">
        <v>0.5</v>
      </c>
      <c r="D16" s="52"/>
      <c r="E16" s="53"/>
      <c r="F16" s="51" t="str">
        <f t="shared" si="1"/>
        <v/>
      </c>
      <c r="G16" s="51" t="str">
        <f t="shared" si="0"/>
        <v/>
      </c>
    </row>
    <row r="17" spans="1:7" ht="34.200000000000003" customHeight="1" x14ac:dyDescent="0.25">
      <c r="A17" s="40" t="s">
        <v>130</v>
      </c>
      <c r="B17" s="8" t="s">
        <v>102</v>
      </c>
      <c r="C17" s="51">
        <v>2</v>
      </c>
      <c r="D17" s="52"/>
      <c r="E17" s="53"/>
      <c r="F17" s="51" t="str">
        <f t="shared" si="1"/>
        <v/>
      </c>
      <c r="G17" s="51" t="str">
        <f t="shared" si="0"/>
        <v/>
      </c>
    </row>
    <row r="18" spans="1:7" ht="42.6" customHeight="1" x14ac:dyDescent="0.25">
      <c r="A18" s="40" t="s">
        <v>131</v>
      </c>
      <c r="B18" s="8" t="s">
        <v>234</v>
      </c>
      <c r="C18" s="51">
        <v>0.5</v>
      </c>
      <c r="D18" s="52"/>
      <c r="E18" s="53"/>
      <c r="F18" s="51" t="str">
        <f t="shared" si="1"/>
        <v/>
      </c>
      <c r="G18" s="51" t="str">
        <f t="shared" si="0"/>
        <v/>
      </c>
    </row>
    <row r="19" spans="1:7" ht="65.400000000000006" customHeight="1" x14ac:dyDescent="0.25">
      <c r="A19" s="40" t="s">
        <v>132</v>
      </c>
      <c r="B19" s="8" t="s">
        <v>236</v>
      </c>
      <c r="C19" s="51">
        <v>0.5</v>
      </c>
      <c r="D19" s="52"/>
      <c r="E19" s="53"/>
      <c r="F19" s="51" t="str">
        <f t="shared" si="1"/>
        <v/>
      </c>
      <c r="G19" s="51" t="str">
        <f t="shared" si="0"/>
        <v/>
      </c>
    </row>
    <row r="20" spans="1:7" ht="50.25" customHeight="1" x14ac:dyDescent="0.25">
      <c r="A20" s="40" t="s">
        <v>133</v>
      </c>
      <c r="B20" s="8" t="s">
        <v>235</v>
      </c>
      <c r="C20" s="51">
        <v>0.5</v>
      </c>
      <c r="D20" s="52"/>
      <c r="E20" s="53"/>
      <c r="F20" s="51" t="str">
        <f t="shared" si="1"/>
        <v/>
      </c>
      <c r="G20" s="51" t="str">
        <f t="shared" si="0"/>
        <v/>
      </c>
    </row>
    <row r="21" spans="1:7" s="12" customFormat="1" ht="34.200000000000003" customHeight="1" x14ac:dyDescent="0.25">
      <c r="A21" s="10"/>
      <c r="B21" s="11" t="s">
        <v>7</v>
      </c>
      <c r="C21" s="56">
        <f>SUM(C12:C20)</f>
        <v>15</v>
      </c>
      <c r="D21" s="56">
        <f>COUNTA(D12:D20)</f>
        <v>2</v>
      </c>
      <c r="E21" s="56"/>
      <c r="F21" s="56">
        <f>SUM(F12:F20)</f>
        <v>0</v>
      </c>
      <c r="G21" s="56">
        <f>SUM(G12:G20)</f>
        <v>0</v>
      </c>
    </row>
    <row r="22" spans="1:7" ht="36.15" customHeight="1" x14ac:dyDescent="0.25">
      <c r="A22" s="97" t="s">
        <v>8</v>
      </c>
      <c r="B22" s="98"/>
      <c r="C22" s="98"/>
      <c r="D22" s="98"/>
      <c r="E22" s="98"/>
      <c r="F22" s="98"/>
      <c r="G22" s="99"/>
    </row>
    <row r="23" spans="1:7" s="7" customFormat="1" ht="77.25" customHeight="1" x14ac:dyDescent="0.25">
      <c r="A23" s="89" t="s">
        <v>0</v>
      </c>
      <c r="B23" s="90"/>
      <c r="C23" s="47" t="s">
        <v>1</v>
      </c>
      <c r="D23" s="47" t="s">
        <v>2</v>
      </c>
      <c r="E23" s="70" t="s">
        <v>269</v>
      </c>
      <c r="F23" s="48" t="s">
        <v>3</v>
      </c>
      <c r="G23" s="48" t="s">
        <v>4</v>
      </c>
    </row>
    <row r="24" spans="1:7" ht="38.4" customHeight="1" x14ac:dyDescent="0.25">
      <c r="A24" s="40" t="s">
        <v>134</v>
      </c>
      <c r="B24" s="8" t="s">
        <v>103</v>
      </c>
      <c r="C24" s="51">
        <v>2</v>
      </c>
      <c r="D24" s="51"/>
      <c r="E24" s="57"/>
      <c r="F24" s="51" t="str">
        <f t="shared" ref="F24:F38" si="2">IF(E24="x",C24,"")</f>
        <v/>
      </c>
      <c r="G24" s="51" t="str">
        <f t="shared" ref="G24:G38" si="3">IF(D24="*",IF(E24="x",1,""),"")</f>
        <v/>
      </c>
    </row>
    <row r="25" spans="1:7" ht="52.2" customHeight="1" x14ac:dyDescent="0.25">
      <c r="A25" s="40" t="s">
        <v>135</v>
      </c>
      <c r="B25" s="8" t="s">
        <v>76</v>
      </c>
      <c r="C25" s="51">
        <v>2</v>
      </c>
      <c r="D25" s="55" t="s">
        <v>6</v>
      </c>
      <c r="E25" s="57"/>
      <c r="F25" s="51" t="str">
        <f t="shared" si="2"/>
        <v/>
      </c>
      <c r="G25" s="51" t="str">
        <f t="shared" si="3"/>
        <v/>
      </c>
    </row>
    <row r="26" spans="1:7" ht="36" customHeight="1" x14ac:dyDescent="0.25">
      <c r="A26" s="40" t="s">
        <v>136</v>
      </c>
      <c r="B26" s="8" t="s">
        <v>9</v>
      </c>
      <c r="C26" s="51">
        <v>2</v>
      </c>
      <c r="D26" s="55" t="s">
        <v>6</v>
      </c>
      <c r="E26" s="57"/>
      <c r="F26" s="51" t="str">
        <f t="shared" si="2"/>
        <v/>
      </c>
      <c r="G26" s="51" t="str">
        <f t="shared" si="3"/>
        <v/>
      </c>
    </row>
    <row r="27" spans="1:7" ht="51" customHeight="1" x14ac:dyDescent="0.25">
      <c r="A27" s="40" t="s">
        <v>137</v>
      </c>
      <c r="B27" s="8" t="s">
        <v>10</v>
      </c>
      <c r="C27" s="51">
        <v>1</v>
      </c>
      <c r="D27" s="55" t="s">
        <v>6</v>
      </c>
      <c r="E27" s="57"/>
      <c r="F27" s="51" t="str">
        <f t="shared" si="2"/>
        <v/>
      </c>
      <c r="G27" s="51" t="str">
        <f t="shared" si="3"/>
        <v/>
      </c>
    </row>
    <row r="28" spans="1:7" ht="97.95" customHeight="1" x14ac:dyDescent="0.25">
      <c r="A28" s="40" t="s">
        <v>138</v>
      </c>
      <c r="B28" s="64" t="s">
        <v>237</v>
      </c>
      <c r="C28" s="51">
        <v>1</v>
      </c>
      <c r="D28" s="51"/>
      <c r="E28" s="57"/>
      <c r="F28" s="51" t="str">
        <f t="shared" si="2"/>
        <v/>
      </c>
      <c r="G28" s="51" t="str">
        <f t="shared" si="3"/>
        <v/>
      </c>
    </row>
    <row r="29" spans="1:7" ht="66" customHeight="1" x14ac:dyDescent="0.25">
      <c r="A29" s="40" t="s">
        <v>139</v>
      </c>
      <c r="B29" s="8" t="s">
        <v>238</v>
      </c>
      <c r="C29" s="51">
        <v>1</v>
      </c>
      <c r="D29" s="55" t="s">
        <v>6</v>
      </c>
      <c r="E29" s="57"/>
      <c r="F29" s="51" t="str">
        <f t="shared" si="2"/>
        <v/>
      </c>
      <c r="G29" s="51" t="str">
        <f t="shared" si="3"/>
        <v/>
      </c>
    </row>
    <row r="30" spans="1:7" ht="39" customHeight="1" x14ac:dyDescent="0.25">
      <c r="A30" s="40" t="s">
        <v>140</v>
      </c>
      <c r="B30" s="8" t="s">
        <v>239</v>
      </c>
      <c r="C30" s="51">
        <v>1</v>
      </c>
      <c r="D30" s="51"/>
      <c r="E30" s="57"/>
      <c r="F30" s="51" t="str">
        <f t="shared" si="2"/>
        <v/>
      </c>
      <c r="G30" s="51" t="str">
        <f t="shared" si="3"/>
        <v/>
      </c>
    </row>
    <row r="31" spans="1:7" ht="82.95" customHeight="1" x14ac:dyDescent="0.25">
      <c r="A31" s="40" t="s">
        <v>141</v>
      </c>
      <c r="B31" s="64" t="s">
        <v>240</v>
      </c>
      <c r="C31" s="51">
        <v>3</v>
      </c>
      <c r="D31" s="55" t="s">
        <v>6</v>
      </c>
      <c r="E31" s="57"/>
      <c r="F31" s="51" t="str">
        <f t="shared" si="2"/>
        <v/>
      </c>
      <c r="G31" s="51" t="str">
        <f t="shared" si="3"/>
        <v/>
      </c>
    </row>
    <row r="32" spans="1:7" ht="49.5" customHeight="1" x14ac:dyDescent="0.25">
      <c r="A32" s="40" t="s">
        <v>142</v>
      </c>
      <c r="B32" s="8" t="s">
        <v>104</v>
      </c>
      <c r="C32" s="51">
        <v>2</v>
      </c>
      <c r="D32" s="55" t="s">
        <v>6</v>
      </c>
      <c r="E32" s="57"/>
      <c r="F32" s="51" t="str">
        <f t="shared" si="2"/>
        <v/>
      </c>
      <c r="G32" s="51" t="str">
        <f t="shared" si="3"/>
        <v/>
      </c>
    </row>
    <row r="33" spans="1:7" ht="36.75" customHeight="1" x14ac:dyDescent="0.25">
      <c r="A33" s="40" t="s">
        <v>143</v>
      </c>
      <c r="B33" s="8" t="s">
        <v>77</v>
      </c>
      <c r="C33" s="51">
        <v>2</v>
      </c>
      <c r="D33" s="55" t="s">
        <v>6</v>
      </c>
      <c r="E33" s="57"/>
      <c r="F33" s="51" t="str">
        <f t="shared" si="2"/>
        <v/>
      </c>
      <c r="G33" s="51" t="str">
        <f t="shared" si="3"/>
        <v/>
      </c>
    </row>
    <row r="34" spans="1:7" ht="239.4" customHeight="1" x14ac:dyDescent="0.25">
      <c r="A34" s="40" t="s">
        <v>144</v>
      </c>
      <c r="B34" s="64" t="s">
        <v>11</v>
      </c>
      <c r="C34" s="51">
        <v>2</v>
      </c>
      <c r="D34" s="55" t="s">
        <v>6</v>
      </c>
      <c r="E34" s="57"/>
      <c r="F34" s="51" t="str">
        <f t="shared" si="2"/>
        <v/>
      </c>
      <c r="G34" s="51" t="str">
        <f t="shared" si="3"/>
        <v/>
      </c>
    </row>
    <row r="35" spans="1:7" ht="85.2" customHeight="1" x14ac:dyDescent="0.25">
      <c r="A35" s="40" t="s">
        <v>145</v>
      </c>
      <c r="B35" s="64" t="s">
        <v>78</v>
      </c>
      <c r="C35" s="51">
        <v>1</v>
      </c>
      <c r="D35" s="51"/>
      <c r="E35" s="57"/>
      <c r="F35" s="51" t="str">
        <f t="shared" si="2"/>
        <v/>
      </c>
      <c r="G35" s="51" t="str">
        <f t="shared" si="3"/>
        <v/>
      </c>
    </row>
    <row r="36" spans="1:7" ht="24" customHeight="1" x14ac:dyDescent="0.25">
      <c r="A36" s="40" t="s">
        <v>146</v>
      </c>
      <c r="B36" s="8" t="s">
        <v>79</v>
      </c>
      <c r="C36" s="51">
        <v>1</v>
      </c>
      <c r="D36" s="55"/>
      <c r="E36" s="57"/>
      <c r="F36" s="51" t="str">
        <f t="shared" si="2"/>
        <v/>
      </c>
      <c r="G36" s="51" t="str">
        <f t="shared" si="3"/>
        <v/>
      </c>
    </row>
    <row r="37" spans="1:7" ht="40.950000000000003" customHeight="1" x14ac:dyDescent="0.25">
      <c r="A37" s="40" t="s">
        <v>147</v>
      </c>
      <c r="B37" s="8" t="s">
        <v>241</v>
      </c>
      <c r="C37" s="51">
        <v>1</v>
      </c>
      <c r="D37" s="51"/>
      <c r="E37" s="57"/>
      <c r="F37" s="51" t="str">
        <f t="shared" si="2"/>
        <v/>
      </c>
      <c r="G37" s="51" t="str">
        <f t="shared" si="3"/>
        <v/>
      </c>
    </row>
    <row r="38" spans="1:7" ht="34.200000000000003" customHeight="1" x14ac:dyDescent="0.25">
      <c r="A38" s="40" t="s">
        <v>148</v>
      </c>
      <c r="B38" s="8" t="s">
        <v>105</v>
      </c>
      <c r="C38" s="51">
        <v>1</v>
      </c>
      <c r="D38" s="55"/>
      <c r="E38" s="57"/>
      <c r="F38" s="51" t="str">
        <f t="shared" si="2"/>
        <v/>
      </c>
      <c r="G38" s="51" t="str">
        <f t="shared" si="3"/>
        <v/>
      </c>
    </row>
    <row r="39" spans="1:7" s="12" customFormat="1" ht="34.200000000000003" customHeight="1" x14ac:dyDescent="0.25">
      <c r="A39" s="13"/>
      <c r="B39" s="14" t="s">
        <v>12</v>
      </c>
      <c r="C39" s="56">
        <f>SUM(C24:C38)</f>
        <v>23</v>
      </c>
      <c r="D39" s="56">
        <f>COUNTA(D24:D38)</f>
        <v>8</v>
      </c>
      <c r="E39" s="56"/>
      <c r="F39" s="56">
        <f>SUM(F24:F38)</f>
        <v>0</v>
      </c>
      <c r="G39" s="56">
        <f>SUM(G24:G38)</f>
        <v>0</v>
      </c>
    </row>
    <row r="40" spans="1:7" ht="36.15" customHeight="1" x14ac:dyDescent="0.25">
      <c r="A40" s="97" t="s">
        <v>13</v>
      </c>
      <c r="B40" s="98"/>
      <c r="C40" s="98"/>
      <c r="D40" s="98"/>
      <c r="E40" s="98"/>
      <c r="F40" s="98"/>
      <c r="G40" s="99"/>
    </row>
    <row r="41" spans="1:7" s="7" customFormat="1" ht="77.25" customHeight="1" x14ac:dyDescent="0.25">
      <c r="A41" s="89" t="s">
        <v>0</v>
      </c>
      <c r="B41" s="90"/>
      <c r="C41" s="47" t="s">
        <v>1</v>
      </c>
      <c r="D41" s="47" t="s">
        <v>2</v>
      </c>
      <c r="E41" s="70" t="s">
        <v>269</v>
      </c>
      <c r="F41" s="48" t="s">
        <v>3</v>
      </c>
      <c r="G41" s="48" t="s">
        <v>4</v>
      </c>
    </row>
    <row r="42" spans="1:7" ht="47.25" customHeight="1" x14ac:dyDescent="0.25">
      <c r="A42" s="40" t="s">
        <v>149</v>
      </c>
      <c r="B42" s="8" t="s">
        <v>81</v>
      </c>
      <c r="C42" s="51">
        <v>1</v>
      </c>
      <c r="D42" s="51"/>
      <c r="E42" s="57"/>
      <c r="F42" s="51" t="str">
        <f t="shared" ref="F42:F53" si="4">IF(E42="x",C42,"")</f>
        <v/>
      </c>
      <c r="G42" s="51" t="str">
        <f t="shared" ref="G42:G53" si="5">IF(D42="*",IF(E42="x",1,""),"")</f>
        <v/>
      </c>
    </row>
    <row r="43" spans="1:7" ht="45.75" customHeight="1" x14ac:dyDescent="0.25">
      <c r="A43" s="40" t="s">
        <v>150</v>
      </c>
      <c r="B43" s="8" t="s">
        <v>14</v>
      </c>
      <c r="C43" s="51">
        <v>1</v>
      </c>
      <c r="D43" s="51"/>
      <c r="E43" s="57"/>
      <c r="F43" s="51" t="str">
        <f t="shared" si="4"/>
        <v/>
      </c>
      <c r="G43" s="51" t="str">
        <f t="shared" si="5"/>
        <v/>
      </c>
    </row>
    <row r="44" spans="1:7" ht="36.15" customHeight="1" x14ac:dyDescent="0.25">
      <c r="A44" s="40" t="s">
        <v>151</v>
      </c>
      <c r="B44" s="8" t="s">
        <v>15</v>
      </c>
      <c r="C44" s="51">
        <v>2</v>
      </c>
      <c r="D44" s="55" t="s">
        <v>6</v>
      </c>
      <c r="E44" s="57"/>
      <c r="F44" s="51" t="str">
        <f t="shared" si="4"/>
        <v/>
      </c>
      <c r="G44" s="51" t="str">
        <f t="shared" si="5"/>
        <v/>
      </c>
    </row>
    <row r="45" spans="1:7" ht="45.6" customHeight="1" x14ac:dyDescent="0.25">
      <c r="A45" s="40" t="s">
        <v>152</v>
      </c>
      <c r="B45" s="8" t="s">
        <v>122</v>
      </c>
      <c r="C45" s="51">
        <v>5</v>
      </c>
      <c r="D45" s="55" t="s">
        <v>6</v>
      </c>
      <c r="E45" s="57"/>
      <c r="F45" s="51" t="str">
        <f t="shared" si="4"/>
        <v/>
      </c>
      <c r="G45" s="51" t="str">
        <f t="shared" si="5"/>
        <v/>
      </c>
    </row>
    <row r="46" spans="1:7" ht="34.950000000000003" customHeight="1" x14ac:dyDescent="0.25">
      <c r="A46" s="40" t="s">
        <v>153</v>
      </c>
      <c r="B46" s="8" t="s">
        <v>80</v>
      </c>
      <c r="C46" s="51">
        <v>1</v>
      </c>
      <c r="D46" s="55" t="s">
        <v>6</v>
      </c>
      <c r="E46" s="57"/>
      <c r="F46" s="51" t="str">
        <f t="shared" si="4"/>
        <v/>
      </c>
      <c r="G46" s="51" t="str">
        <f t="shared" si="5"/>
        <v/>
      </c>
    </row>
    <row r="47" spans="1:7" ht="38.4" customHeight="1" x14ac:dyDescent="0.25">
      <c r="A47" s="40" t="s">
        <v>154</v>
      </c>
      <c r="B47" s="8" t="s">
        <v>16</v>
      </c>
      <c r="C47" s="51">
        <v>1</v>
      </c>
      <c r="D47" s="51"/>
      <c r="E47" s="57"/>
      <c r="F47" s="51" t="str">
        <f t="shared" si="4"/>
        <v/>
      </c>
      <c r="G47" s="51" t="str">
        <f t="shared" si="5"/>
        <v/>
      </c>
    </row>
    <row r="48" spans="1:7" ht="36.15" customHeight="1" x14ac:dyDescent="0.25">
      <c r="A48" s="40" t="s">
        <v>155</v>
      </c>
      <c r="B48" s="8" t="s">
        <v>242</v>
      </c>
      <c r="C48" s="51">
        <v>1</v>
      </c>
      <c r="D48" s="55" t="s">
        <v>6</v>
      </c>
      <c r="E48" s="57"/>
      <c r="F48" s="51" t="str">
        <f t="shared" si="4"/>
        <v/>
      </c>
      <c r="G48" s="51" t="str">
        <f t="shared" si="5"/>
        <v/>
      </c>
    </row>
    <row r="49" spans="1:7" ht="35.4" customHeight="1" x14ac:dyDescent="0.25">
      <c r="A49" s="40" t="s">
        <v>156</v>
      </c>
      <c r="B49" s="8" t="s">
        <v>243</v>
      </c>
      <c r="C49" s="51">
        <v>1</v>
      </c>
      <c r="D49" s="51"/>
      <c r="E49" s="57"/>
      <c r="F49" s="51" t="str">
        <f t="shared" si="4"/>
        <v/>
      </c>
      <c r="G49" s="51" t="str">
        <f t="shared" si="5"/>
        <v/>
      </c>
    </row>
    <row r="50" spans="1:7" ht="34.200000000000003" customHeight="1" x14ac:dyDescent="0.25">
      <c r="A50" s="40" t="s">
        <v>157</v>
      </c>
      <c r="B50" s="8" t="s">
        <v>106</v>
      </c>
      <c r="C50" s="51">
        <v>1</v>
      </c>
      <c r="D50" s="51"/>
      <c r="E50" s="57"/>
      <c r="F50" s="51" t="str">
        <f t="shared" si="4"/>
        <v/>
      </c>
      <c r="G50" s="51" t="str">
        <f t="shared" si="5"/>
        <v/>
      </c>
    </row>
    <row r="51" spans="1:7" ht="53.25" customHeight="1" x14ac:dyDescent="0.25">
      <c r="A51" s="40" t="s">
        <v>158</v>
      </c>
      <c r="B51" s="8" t="s">
        <v>17</v>
      </c>
      <c r="C51" s="51">
        <v>2</v>
      </c>
      <c r="D51" s="55" t="s">
        <v>6</v>
      </c>
      <c r="E51" s="57"/>
      <c r="F51" s="51" t="str">
        <f t="shared" si="4"/>
        <v/>
      </c>
      <c r="G51" s="51" t="str">
        <f t="shared" si="5"/>
        <v/>
      </c>
    </row>
    <row r="52" spans="1:7" ht="19.2" customHeight="1" x14ac:dyDescent="0.25">
      <c r="A52" s="40" t="s">
        <v>159</v>
      </c>
      <c r="B52" s="8" t="s">
        <v>18</v>
      </c>
      <c r="C52" s="51">
        <v>3</v>
      </c>
      <c r="D52" s="55" t="s">
        <v>6</v>
      </c>
      <c r="E52" s="57"/>
      <c r="F52" s="51" t="str">
        <f t="shared" si="4"/>
        <v/>
      </c>
      <c r="G52" s="51" t="str">
        <f t="shared" si="5"/>
        <v/>
      </c>
    </row>
    <row r="53" spans="1:7" ht="51.15" customHeight="1" x14ac:dyDescent="0.25">
      <c r="A53" s="40" t="s">
        <v>160</v>
      </c>
      <c r="B53" s="8" t="s">
        <v>19</v>
      </c>
      <c r="C53" s="51">
        <v>3</v>
      </c>
      <c r="D53" s="55" t="s">
        <v>6</v>
      </c>
      <c r="E53" s="57"/>
      <c r="F53" s="51" t="str">
        <f t="shared" si="4"/>
        <v/>
      </c>
      <c r="G53" s="51" t="str">
        <f t="shared" si="5"/>
        <v/>
      </c>
    </row>
    <row r="54" spans="1:7" s="17" customFormat="1" ht="34.200000000000003" customHeight="1" x14ac:dyDescent="0.25">
      <c r="A54" s="15"/>
      <c r="B54" s="16" t="s">
        <v>20</v>
      </c>
      <c r="C54" s="58">
        <f>SUM(C42:C53)</f>
        <v>22</v>
      </c>
      <c r="D54" s="58">
        <f>COUNTA(D42:D53)</f>
        <v>7</v>
      </c>
      <c r="E54" s="58"/>
      <c r="F54" s="58">
        <f>SUM(F42:F53)</f>
        <v>0</v>
      </c>
      <c r="G54" s="58">
        <f>SUM(G42:G53)</f>
        <v>0</v>
      </c>
    </row>
    <row r="55" spans="1:7" ht="31.95" customHeight="1" x14ac:dyDescent="0.25">
      <c r="A55" s="88" t="s">
        <v>267</v>
      </c>
      <c r="B55" s="88"/>
      <c r="C55" s="18"/>
      <c r="D55" s="18"/>
      <c r="E55" s="71"/>
      <c r="F55" s="19"/>
      <c r="G55" s="19"/>
    </row>
    <row r="56" spans="1:7" ht="36.15" customHeight="1" x14ac:dyDescent="0.25">
      <c r="A56" s="97" t="s">
        <v>21</v>
      </c>
      <c r="B56" s="98"/>
      <c r="C56" s="98"/>
      <c r="D56" s="98"/>
      <c r="E56" s="98"/>
      <c r="F56" s="98"/>
      <c r="G56" s="99"/>
    </row>
    <row r="57" spans="1:7" ht="35.25" customHeight="1" x14ac:dyDescent="0.25">
      <c r="A57" s="94" t="s">
        <v>82</v>
      </c>
      <c r="B57" s="95"/>
      <c r="C57" s="95"/>
      <c r="D57" s="95"/>
      <c r="E57" s="95"/>
      <c r="F57" s="95"/>
      <c r="G57" s="95"/>
    </row>
    <row r="58" spans="1:7" s="7" customFormat="1" ht="77.25" customHeight="1" x14ac:dyDescent="0.25">
      <c r="A58" s="89" t="s">
        <v>0</v>
      </c>
      <c r="B58" s="90"/>
      <c r="C58" s="47" t="s">
        <v>1</v>
      </c>
      <c r="D58" s="47" t="s">
        <v>2</v>
      </c>
      <c r="E58" s="70" t="s">
        <v>269</v>
      </c>
      <c r="F58" s="48" t="s">
        <v>3</v>
      </c>
      <c r="G58" s="48" t="s">
        <v>4</v>
      </c>
    </row>
    <row r="59" spans="1:7" ht="40.5" customHeight="1" x14ac:dyDescent="0.25">
      <c r="A59" s="59" t="s">
        <v>161</v>
      </c>
      <c r="B59" s="60" t="s">
        <v>22</v>
      </c>
      <c r="C59" s="51">
        <v>4</v>
      </c>
      <c r="D59" s="55" t="s">
        <v>6</v>
      </c>
      <c r="E59" s="57"/>
      <c r="F59" s="51" t="str">
        <f t="shared" ref="F59:F72" si="6">IF(E59="x",C59,"")</f>
        <v/>
      </c>
      <c r="G59" s="51" t="str">
        <f t="shared" ref="G59:G72" si="7">IF(D59="*",IF(E59="x",1,""),"")</f>
        <v/>
      </c>
    </row>
    <row r="60" spans="1:7" ht="38.4" customHeight="1" x14ac:dyDescent="0.25">
      <c r="A60" s="40" t="s">
        <v>162</v>
      </c>
      <c r="B60" s="8" t="s">
        <v>23</v>
      </c>
      <c r="C60" s="51">
        <v>3</v>
      </c>
      <c r="D60" s="55" t="s">
        <v>6</v>
      </c>
      <c r="E60" s="57"/>
      <c r="F60" s="51" t="str">
        <f t="shared" si="6"/>
        <v/>
      </c>
      <c r="G60" s="51" t="str">
        <f t="shared" si="7"/>
        <v/>
      </c>
    </row>
    <row r="61" spans="1:7" ht="35.1" customHeight="1" x14ac:dyDescent="0.25">
      <c r="A61" s="40" t="s">
        <v>163</v>
      </c>
      <c r="B61" s="8" t="s">
        <v>83</v>
      </c>
      <c r="C61" s="61">
        <v>3</v>
      </c>
      <c r="D61" s="55" t="s">
        <v>6</v>
      </c>
      <c r="E61" s="57"/>
      <c r="F61" s="51" t="str">
        <f t="shared" si="6"/>
        <v/>
      </c>
      <c r="G61" s="51" t="str">
        <f t="shared" si="7"/>
        <v/>
      </c>
    </row>
    <row r="62" spans="1:7" ht="36.15" customHeight="1" x14ac:dyDescent="0.25">
      <c r="A62" s="40" t="s">
        <v>164</v>
      </c>
      <c r="B62" s="8" t="s">
        <v>244</v>
      </c>
      <c r="C62" s="61">
        <v>2</v>
      </c>
      <c r="D62" s="51"/>
      <c r="E62" s="57"/>
      <c r="F62" s="51" t="str">
        <f t="shared" si="6"/>
        <v/>
      </c>
      <c r="G62" s="51" t="str">
        <f t="shared" si="7"/>
        <v/>
      </c>
    </row>
    <row r="63" spans="1:7" ht="35.1" customHeight="1" x14ac:dyDescent="0.25">
      <c r="A63" s="40" t="s">
        <v>165</v>
      </c>
      <c r="B63" s="8" t="s">
        <v>84</v>
      </c>
      <c r="C63" s="51">
        <v>1</v>
      </c>
      <c r="D63" s="51"/>
      <c r="E63" s="57"/>
      <c r="F63" s="51" t="str">
        <f t="shared" si="6"/>
        <v/>
      </c>
      <c r="G63" s="51" t="str">
        <f t="shared" si="7"/>
        <v/>
      </c>
    </row>
    <row r="64" spans="1:7" ht="38.4" customHeight="1" x14ac:dyDescent="0.25">
      <c r="A64" s="40" t="s">
        <v>166</v>
      </c>
      <c r="B64" s="8" t="s">
        <v>85</v>
      </c>
      <c r="C64" s="51">
        <v>1</v>
      </c>
      <c r="D64" s="51"/>
      <c r="E64" s="57"/>
      <c r="F64" s="51" t="str">
        <f t="shared" si="6"/>
        <v/>
      </c>
      <c r="G64" s="51" t="str">
        <f t="shared" si="7"/>
        <v/>
      </c>
    </row>
    <row r="65" spans="1:7" ht="40.5" customHeight="1" x14ac:dyDescent="0.25">
      <c r="A65" s="40" t="s">
        <v>167</v>
      </c>
      <c r="B65" s="8" t="s">
        <v>86</v>
      </c>
      <c r="C65" s="51">
        <v>2</v>
      </c>
      <c r="D65" s="55" t="s">
        <v>6</v>
      </c>
      <c r="E65" s="57"/>
      <c r="F65" s="51" t="str">
        <f t="shared" si="6"/>
        <v/>
      </c>
      <c r="G65" s="51" t="str">
        <f t="shared" si="7"/>
        <v/>
      </c>
    </row>
    <row r="66" spans="1:7" ht="40.5" customHeight="1" x14ac:dyDescent="0.25">
      <c r="A66" s="40" t="s">
        <v>168</v>
      </c>
      <c r="B66" s="8" t="s">
        <v>245</v>
      </c>
      <c r="C66" s="51">
        <v>1</v>
      </c>
      <c r="D66" s="55" t="s">
        <v>6</v>
      </c>
      <c r="E66" s="57"/>
      <c r="F66" s="51" t="str">
        <f t="shared" si="6"/>
        <v/>
      </c>
      <c r="G66" s="51" t="str">
        <f t="shared" si="7"/>
        <v/>
      </c>
    </row>
    <row r="67" spans="1:7" ht="37.35" customHeight="1" x14ac:dyDescent="0.25">
      <c r="A67" s="40" t="s">
        <v>169</v>
      </c>
      <c r="B67" s="8" t="s">
        <v>107</v>
      </c>
      <c r="C67" s="51">
        <v>1</v>
      </c>
      <c r="D67" s="55" t="s">
        <v>6</v>
      </c>
      <c r="E67" s="57"/>
      <c r="F67" s="51" t="str">
        <f t="shared" si="6"/>
        <v/>
      </c>
      <c r="G67" s="51" t="str">
        <f t="shared" si="7"/>
        <v/>
      </c>
    </row>
    <row r="68" spans="1:7" ht="48.75" customHeight="1" x14ac:dyDescent="0.25">
      <c r="A68" s="40" t="s">
        <v>170</v>
      </c>
      <c r="B68" s="8" t="s">
        <v>108</v>
      </c>
      <c r="C68" s="51">
        <v>1</v>
      </c>
      <c r="D68" s="51"/>
      <c r="E68" s="57"/>
      <c r="F68" s="51" t="str">
        <f t="shared" si="6"/>
        <v/>
      </c>
      <c r="G68" s="51" t="str">
        <f t="shared" si="7"/>
        <v/>
      </c>
    </row>
    <row r="69" spans="1:7" ht="36.15" customHeight="1" x14ac:dyDescent="0.25">
      <c r="A69" s="40" t="s">
        <v>171</v>
      </c>
      <c r="B69" s="8" t="s">
        <v>109</v>
      </c>
      <c r="C69" s="51">
        <v>1</v>
      </c>
      <c r="D69" s="51"/>
      <c r="E69" s="57"/>
      <c r="F69" s="51" t="str">
        <f t="shared" si="6"/>
        <v/>
      </c>
      <c r="G69" s="51" t="str">
        <f t="shared" si="7"/>
        <v/>
      </c>
    </row>
    <row r="70" spans="1:7" ht="35.25" customHeight="1" x14ac:dyDescent="0.25">
      <c r="A70" s="40" t="s">
        <v>172</v>
      </c>
      <c r="B70" s="8" t="s">
        <v>110</v>
      </c>
      <c r="C70" s="51">
        <v>1</v>
      </c>
      <c r="D70" s="51"/>
      <c r="E70" s="57"/>
      <c r="F70" s="51" t="str">
        <f t="shared" si="6"/>
        <v/>
      </c>
      <c r="G70" s="51" t="str">
        <f t="shared" si="7"/>
        <v/>
      </c>
    </row>
    <row r="71" spans="1:7" ht="33" customHeight="1" x14ac:dyDescent="0.25">
      <c r="A71" s="40" t="s">
        <v>173</v>
      </c>
      <c r="B71" s="8" t="s">
        <v>87</v>
      </c>
      <c r="C71" s="51">
        <v>1</v>
      </c>
      <c r="D71" s="51"/>
      <c r="E71" s="57"/>
      <c r="F71" s="51" t="str">
        <f t="shared" si="6"/>
        <v/>
      </c>
      <c r="G71" s="51" t="str">
        <f t="shared" si="7"/>
        <v/>
      </c>
    </row>
    <row r="72" spans="1:7" ht="45.75" customHeight="1" x14ac:dyDescent="0.25">
      <c r="A72" s="40" t="s">
        <v>174</v>
      </c>
      <c r="B72" s="8" t="s">
        <v>88</v>
      </c>
      <c r="C72" s="51">
        <v>2</v>
      </c>
      <c r="D72" s="55" t="s">
        <v>6</v>
      </c>
      <c r="E72" s="57"/>
      <c r="F72" s="51" t="str">
        <f t="shared" si="6"/>
        <v/>
      </c>
      <c r="G72" s="51" t="str">
        <f t="shared" si="7"/>
        <v/>
      </c>
    </row>
    <row r="73" spans="1:7" s="12" customFormat="1" ht="34.200000000000003" customHeight="1" x14ac:dyDescent="0.25">
      <c r="A73" s="13"/>
      <c r="B73" s="16" t="s">
        <v>24</v>
      </c>
      <c r="C73" s="56">
        <f>SUM(C59:C72)</f>
        <v>24</v>
      </c>
      <c r="D73" s="56">
        <f>COUNTA(D59:D72)</f>
        <v>7</v>
      </c>
      <c r="E73" s="56"/>
      <c r="F73" s="56">
        <f>SUM(F59:F72)</f>
        <v>0</v>
      </c>
      <c r="G73" s="56">
        <f>SUM(G59:G72)</f>
        <v>0</v>
      </c>
    </row>
    <row r="74" spans="1:7" ht="36.15" customHeight="1" x14ac:dyDescent="0.25">
      <c r="A74" s="97" t="s">
        <v>25</v>
      </c>
      <c r="B74" s="98"/>
      <c r="C74" s="98"/>
      <c r="D74" s="98"/>
      <c r="E74" s="98"/>
      <c r="F74" s="98"/>
      <c r="G74" s="99"/>
    </row>
    <row r="75" spans="1:7" s="7" customFormat="1" ht="77.25" customHeight="1" x14ac:dyDescent="0.25">
      <c r="A75" s="89" t="s">
        <v>0</v>
      </c>
      <c r="B75" s="90"/>
      <c r="C75" s="47" t="s">
        <v>1</v>
      </c>
      <c r="D75" s="47" t="s">
        <v>2</v>
      </c>
      <c r="E75" s="70" t="s">
        <v>269</v>
      </c>
      <c r="F75" s="48" t="s">
        <v>3</v>
      </c>
      <c r="G75" s="48" t="s">
        <v>4</v>
      </c>
    </row>
    <row r="76" spans="1:7" ht="40.5" customHeight="1" x14ac:dyDescent="0.25">
      <c r="A76" s="40" t="s">
        <v>175</v>
      </c>
      <c r="B76" s="8" t="s">
        <v>246</v>
      </c>
      <c r="C76" s="51">
        <v>2</v>
      </c>
      <c r="D76" s="55" t="s">
        <v>6</v>
      </c>
      <c r="E76" s="57"/>
      <c r="F76" s="51" t="str">
        <f t="shared" ref="F76:F93" si="8">IF(E76="x",C76,"")</f>
        <v/>
      </c>
      <c r="G76" s="51" t="str">
        <f t="shared" ref="G76:G93" si="9">IF(D76="*",IF(E76="x",1,""),"")</f>
        <v/>
      </c>
    </row>
    <row r="77" spans="1:7" ht="43.65" customHeight="1" x14ac:dyDescent="0.25">
      <c r="A77" s="40" t="s">
        <v>176</v>
      </c>
      <c r="B77" s="8" t="s">
        <v>26</v>
      </c>
      <c r="C77" s="51">
        <v>2</v>
      </c>
      <c r="D77" s="55" t="s">
        <v>6</v>
      </c>
      <c r="E77" s="57"/>
      <c r="F77" s="51" t="str">
        <f t="shared" si="8"/>
        <v/>
      </c>
      <c r="G77" s="51" t="str">
        <f t="shared" si="9"/>
        <v/>
      </c>
    </row>
    <row r="78" spans="1:7" ht="52.35" customHeight="1" x14ac:dyDescent="0.25">
      <c r="A78" s="40" t="s">
        <v>177</v>
      </c>
      <c r="B78" s="8" t="s">
        <v>89</v>
      </c>
      <c r="C78" s="51">
        <v>2</v>
      </c>
      <c r="D78" s="55" t="s">
        <v>6</v>
      </c>
      <c r="E78" s="57"/>
      <c r="F78" s="51" t="str">
        <f t="shared" si="8"/>
        <v/>
      </c>
      <c r="G78" s="51" t="str">
        <f t="shared" si="9"/>
        <v/>
      </c>
    </row>
    <row r="79" spans="1:7" ht="36.15" customHeight="1" x14ac:dyDescent="0.25">
      <c r="A79" s="40" t="s">
        <v>178</v>
      </c>
      <c r="B79" s="8" t="s">
        <v>247</v>
      </c>
      <c r="C79" s="51">
        <v>1</v>
      </c>
      <c r="D79" s="51"/>
      <c r="E79" s="57"/>
      <c r="F79" s="51" t="str">
        <f t="shared" si="8"/>
        <v/>
      </c>
      <c r="G79" s="51" t="str">
        <f t="shared" si="9"/>
        <v/>
      </c>
    </row>
    <row r="80" spans="1:7" ht="36.75" customHeight="1" x14ac:dyDescent="0.25">
      <c r="A80" s="40" t="s">
        <v>179</v>
      </c>
      <c r="B80" s="8" t="s">
        <v>111</v>
      </c>
      <c r="C80" s="51">
        <v>1</v>
      </c>
      <c r="D80" s="51"/>
      <c r="E80" s="57"/>
      <c r="F80" s="51" t="str">
        <f t="shared" si="8"/>
        <v/>
      </c>
      <c r="G80" s="51" t="str">
        <f t="shared" si="9"/>
        <v/>
      </c>
    </row>
    <row r="81" spans="1:7" ht="37.35" customHeight="1" x14ac:dyDescent="0.25">
      <c r="A81" s="40" t="s">
        <v>180</v>
      </c>
      <c r="B81" s="8" t="s">
        <v>27</v>
      </c>
      <c r="C81" s="51">
        <v>1</v>
      </c>
      <c r="D81" s="51"/>
      <c r="E81" s="57"/>
      <c r="F81" s="51" t="str">
        <f t="shared" si="8"/>
        <v/>
      </c>
      <c r="G81" s="51" t="str">
        <f t="shared" si="9"/>
        <v/>
      </c>
    </row>
    <row r="82" spans="1:7" ht="37.5" customHeight="1" x14ac:dyDescent="0.25">
      <c r="A82" s="40" t="s">
        <v>181</v>
      </c>
      <c r="B82" s="8" t="s">
        <v>28</v>
      </c>
      <c r="C82" s="51">
        <v>1</v>
      </c>
      <c r="D82" s="51"/>
      <c r="E82" s="57"/>
      <c r="F82" s="51" t="str">
        <f t="shared" si="8"/>
        <v/>
      </c>
      <c r="G82" s="51" t="str">
        <f t="shared" si="9"/>
        <v/>
      </c>
    </row>
    <row r="83" spans="1:7" ht="38.4" customHeight="1" x14ac:dyDescent="0.25">
      <c r="A83" s="40" t="s">
        <v>182</v>
      </c>
      <c r="B83" s="8" t="s">
        <v>29</v>
      </c>
      <c r="C83" s="51">
        <v>1</v>
      </c>
      <c r="D83" s="51"/>
      <c r="E83" s="57"/>
      <c r="F83" s="51" t="str">
        <f t="shared" si="8"/>
        <v/>
      </c>
      <c r="G83" s="51" t="str">
        <f t="shared" si="9"/>
        <v/>
      </c>
    </row>
    <row r="84" spans="1:7" ht="39.450000000000003" customHeight="1" x14ac:dyDescent="0.25">
      <c r="A84" s="40" t="s">
        <v>183</v>
      </c>
      <c r="B84" s="8" t="s">
        <v>30</v>
      </c>
      <c r="C84" s="51">
        <v>1</v>
      </c>
      <c r="D84" s="51"/>
      <c r="E84" s="57"/>
      <c r="F84" s="51" t="str">
        <f t="shared" si="8"/>
        <v/>
      </c>
      <c r="G84" s="51" t="str">
        <f t="shared" si="9"/>
        <v/>
      </c>
    </row>
    <row r="85" spans="1:7" ht="40.5" customHeight="1" x14ac:dyDescent="0.25">
      <c r="A85" s="40" t="s">
        <v>184</v>
      </c>
      <c r="B85" s="8" t="s">
        <v>31</v>
      </c>
      <c r="C85" s="51">
        <v>1</v>
      </c>
      <c r="D85" s="51"/>
      <c r="E85" s="57"/>
      <c r="F85" s="51" t="str">
        <f t="shared" si="8"/>
        <v/>
      </c>
      <c r="G85" s="51" t="str">
        <f t="shared" si="9"/>
        <v/>
      </c>
    </row>
    <row r="86" spans="1:7" ht="70.95" customHeight="1" x14ac:dyDescent="0.25">
      <c r="A86" s="40" t="s">
        <v>185</v>
      </c>
      <c r="B86" s="8" t="s">
        <v>112</v>
      </c>
      <c r="C86" s="51">
        <v>2</v>
      </c>
      <c r="D86" s="55" t="s">
        <v>6</v>
      </c>
      <c r="E86" s="57"/>
      <c r="F86" s="51" t="str">
        <f t="shared" si="8"/>
        <v/>
      </c>
      <c r="G86" s="51" t="str">
        <f t="shared" si="9"/>
        <v/>
      </c>
    </row>
    <row r="87" spans="1:7" ht="56.7" customHeight="1" x14ac:dyDescent="0.25">
      <c r="A87" s="40" t="s">
        <v>186</v>
      </c>
      <c r="B87" s="8" t="s">
        <v>32</v>
      </c>
      <c r="C87" s="51">
        <v>2</v>
      </c>
      <c r="D87" s="55" t="s">
        <v>6</v>
      </c>
      <c r="E87" s="57"/>
      <c r="F87" s="51" t="str">
        <f t="shared" si="8"/>
        <v/>
      </c>
      <c r="G87" s="51" t="str">
        <f t="shared" si="9"/>
        <v/>
      </c>
    </row>
    <row r="88" spans="1:7" ht="23.25" customHeight="1" x14ac:dyDescent="0.25">
      <c r="A88" s="40" t="s">
        <v>187</v>
      </c>
      <c r="B88" s="8" t="s">
        <v>248</v>
      </c>
      <c r="C88" s="51">
        <v>2</v>
      </c>
      <c r="D88" s="62"/>
      <c r="E88" s="57"/>
      <c r="F88" s="51" t="str">
        <f t="shared" si="8"/>
        <v/>
      </c>
      <c r="G88" s="51" t="str">
        <f t="shared" si="9"/>
        <v/>
      </c>
    </row>
    <row r="89" spans="1:7" ht="18" customHeight="1" x14ac:dyDescent="0.25">
      <c r="A89" s="40" t="s">
        <v>188</v>
      </c>
      <c r="B89" s="8" t="s">
        <v>113</v>
      </c>
      <c r="C89" s="51">
        <v>2</v>
      </c>
      <c r="D89" s="51"/>
      <c r="E89" s="57"/>
      <c r="F89" s="51" t="str">
        <f t="shared" si="8"/>
        <v/>
      </c>
      <c r="G89" s="51" t="str">
        <f t="shared" si="9"/>
        <v/>
      </c>
    </row>
    <row r="90" spans="1:7" ht="18.75" customHeight="1" x14ac:dyDescent="0.25">
      <c r="A90" s="40" t="s">
        <v>189</v>
      </c>
      <c r="B90" s="8" t="s">
        <v>114</v>
      </c>
      <c r="C90" s="51">
        <v>1</v>
      </c>
      <c r="D90" s="51"/>
      <c r="E90" s="57"/>
      <c r="F90" s="51" t="str">
        <f t="shared" si="8"/>
        <v/>
      </c>
      <c r="G90" s="51" t="str">
        <f t="shared" si="9"/>
        <v/>
      </c>
    </row>
    <row r="91" spans="1:7" ht="33.75" customHeight="1" x14ac:dyDescent="0.25">
      <c r="A91" s="40" t="s">
        <v>190</v>
      </c>
      <c r="B91" s="8" t="s">
        <v>33</v>
      </c>
      <c r="C91" s="51">
        <v>2</v>
      </c>
      <c r="D91" s="51"/>
      <c r="E91" s="57"/>
      <c r="F91" s="51" t="str">
        <f t="shared" si="8"/>
        <v/>
      </c>
      <c r="G91" s="51" t="str">
        <f t="shared" si="9"/>
        <v/>
      </c>
    </row>
    <row r="92" spans="1:7" ht="36" customHeight="1" x14ac:dyDescent="0.25">
      <c r="A92" s="40" t="s">
        <v>191</v>
      </c>
      <c r="B92" s="8" t="s">
        <v>34</v>
      </c>
      <c r="C92" s="51">
        <v>2</v>
      </c>
      <c r="D92" s="55" t="s">
        <v>6</v>
      </c>
      <c r="E92" s="57"/>
      <c r="F92" s="51" t="str">
        <f t="shared" si="8"/>
        <v/>
      </c>
      <c r="G92" s="51" t="str">
        <f t="shared" si="9"/>
        <v/>
      </c>
    </row>
    <row r="93" spans="1:7" ht="43.65" customHeight="1" x14ac:dyDescent="0.25">
      <c r="A93" s="40" t="s">
        <v>192</v>
      </c>
      <c r="B93" s="8" t="s">
        <v>115</v>
      </c>
      <c r="C93" s="51">
        <v>2</v>
      </c>
      <c r="D93" s="51"/>
      <c r="E93" s="57"/>
      <c r="F93" s="51" t="str">
        <f t="shared" si="8"/>
        <v/>
      </c>
      <c r="G93" s="51" t="str">
        <f t="shared" si="9"/>
        <v/>
      </c>
    </row>
    <row r="94" spans="1:7" s="12" customFormat="1" ht="34.200000000000003" customHeight="1" x14ac:dyDescent="0.25">
      <c r="A94" s="13"/>
      <c r="B94" s="16" t="s">
        <v>35</v>
      </c>
      <c r="C94" s="56">
        <f>SUM(C76:C93)</f>
        <v>28</v>
      </c>
      <c r="D94" s="56">
        <f>COUNTA(D76:D93)</f>
        <v>6</v>
      </c>
      <c r="E94" s="56"/>
      <c r="F94" s="56">
        <f>SUM(F76:F93)</f>
        <v>0</v>
      </c>
      <c r="G94" s="56">
        <f>SUM(G76:G93)</f>
        <v>0</v>
      </c>
    </row>
    <row r="95" spans="1:7" ht="36.15" customHeight="1" x14ac:dyDescent="0.25">
      <c r="A95" s="97" t="s">
        <v>36</v>
      </c>
      <c r="B95" s="98"/>
      <c r="C95" s="98"/>
      <c r="D95" s="98"/>
      <c r="E95" s="98"/>
      <c r="F95" s="98"/>
      <c r="G95" s="99"/>
    </row>
    <row r="96" spans="1:7" s="7" customFormat="1" ht="77.25" customHeight="1" x14ac:dyDescent="0.25">
      <c r="A96" s="89" t="s">
        <v>0</v>
      </c>
      <c r="B96" s="90"/>
      <c r="C96" s="47" t="s">
        <v>1</v>
      </c>
      <c r="D96" s="47" t="s">
        <v>2</v>
      </c>
      <c r="E96" s="70" t="s">
        <v>269</v>
      </c>
      <c r="F96" s="48" t="s">
        <v>3</v>
      </c>
      <c r="G96" s="48" t="s">
        <v>4</v>
      </c>
    </row>
    <row r="97" spans="1:7" ht="44.85" customHeight="1" x14ac:dyDescent="0.25">
      <c r="A97" s="40" t="s">
        <v>193</v>
      </c>
      <c r="B97" s="8" t="s">
        <v>37</v>
      </c>
      <c r="C97" s="51">
        <v>2</v>
      </c>
      <c r="D97" s="55" t="s">
        <v>6</v>
      </c>
      <c r="E97" s="57"/>
      <c r="F97" s="51" t="str">
        <f t="shared" ref="F97:F111" si="10">IF(E97="x",C97,"")</f>
        <v/>
      </c>
      <c r="G97" s="51" t="str">
        <f t="shared" ref="G97:G111" si="11">IF(D97="*",IF(E97="x",1,""),"")</f>
        <v/>
      </c>
    </row>
    <row r="98" spans="1:7" ht="69" customHeight="1" x14ac:dyDescent="0.25">
      <c r="A98" s="40" t="s">
        <v>194</v>
      </c>
      <c r="B98" s="8" t="s">
        <v>249</v>
      </c>
      <c r="C98" s="51">
        <v>2</v>
      </c>
      <c r="D98" s="51"/>
      <c r="E98" s="57"/>
      <c r="F98" s="51" t="str">
        <f t="shared" si="10"/>
        <v/>
      </c>
      <c r="G98" s="51" t="str">
        <f t="shared" si="11"/>
        <v/>
      </c>
    </row>
    <row r="99" spans="1:7" ht="61.95" customHeight="1" x14ac:dyDescent="0.25">
      <c r="A99" s="40" t="s">
        <v>195</v>
      </c>
      <c r="B99" s="8" t="s">
        <v>38</v>
      </c>
      <c r="C99" s="51">
        <v>1</v>
      </c>
      <c r="D99" s="51"/>
      <c r="E99" s="57"/>
      <c r="F99" s="51" t="str">
        <f t="shared" si="10"/>
        <v/>
      </c>
      <c r="G99" s="51" t="str">
        <f t="shared" si="11"/>
        <v/>
      </c>
    </row>
    <row r="100" spans="1:7" ht="39" customHeight="1" x14ac:dyDescent="0.25">
      <c r="A100" s="40" t="s">
        <v>196</v>
      </c>
      <c r="B100" s="8" t="s">
        <v>39</v>
      </c>
      <c r="C100" s="51">
        <v>2</v>
      </c>
      <c r="D100" s="62"/>
      <c r="E100" s="57"/>
      <c r="F100" s="51" t="str">
        <f t="shared" si="10"/>
        <v/>
      </c>
      <c r="G100" s="51" t="str">
        <f t="shared" si="11"/>
        <v/>
      </c>
    </row>
    <row r="101" spans="1:7" ht="40.5" customHeight="1" x14ac:dyDescent="0.25">
      <c r="A101" s="40" t="s">
        <v>197</v>
      </c>
      <c r="B101" s="8" t="s">
        <v>40</v>
      </c>
      <c r="C101" s="61">
        <v>1</v>
      </c>
      <c r="D101" s="51"/>
      <c r="E101" s="57"/>
      <c r="F101" s="51" t="str">
        <f t="shared" si="10"/>
        <v/>
      </c>
      <c r="G101" s="51" t="str">
        <f t="shared" si="11"/>
        <v/>
      </c>
    </row>
    <row r="102" spans="1:7" ht="37.35" customHeight="1" x14ac:dyDescent="0.25">
      <c r="A102" s="40" t="s">
        <v>198</v>
      </c>
      <c r="B102" s="8" t="s">
        <v>41</v>
      </c>
      <c r="C102" s="51">
        <v>2</v>
      </c>
      <c r="D102" s="51"/>
      <c r="E102" s="57"/>
      <c r="F102" s="51" t="str">
        <f t="shared" si="10"/>
        <v/>
      </c>
      <c r="G102" s="51" t="str">
        <f t="shared" si="11"/>
        <v/>
      </c>
    </row>
    <row r="103" spans="1:7" ht="70.95" customHeight="1" x14ac:dyDescent="0.25">
      <c r="A103" s="40" t="s">
        <v>199</v>
      </c>
      <c r="B103" s="8" t="s">
        <v>42</v>
      </c>
      <c r="C103" s="51">
        <v>2</v>
      </c>
      <c r="D103" s="55" t="s">
        <v>6</v>
      </c>
      <c r="E103" s="57"/>
      <c r="F103" s="51" t="str">
        <f t="shared" si="10"/>
        <v/>
      </c>
      <c r="G103" s="51" t="str">
        <f t="shared" si="11"/>
        <v/>
      </c>
    </row>
    <row r="104" spans="1:7" ht="48" customHeight="1" x14ac:dyDescent="0.25">
      <c r="A104" s="40" t="s">
        <v>200</v>
      </c>
      <c r="B104" s="8" t="s">
        <v>43</v>
      </c>
      <c r="C104" s="51">
        <v>2</v>
      </c>
      <c r="D104" s="55" t="s">
        <v>6</v>
      </c>
      <c r="E104" s="57"/>
      <c r="F104" s="51" t="str">
        <f t="shared" si="10"/>
        <v/>
      </c>
      <c r="G104" s="51" t="str">
        <f t="shared" si="11"/>
        <v/>
      </c>
    </row>
    <row r="105" spans="1:7" ht="37.35" customHeight="1" x14ac:dyDescent="0.25">
      <c r="A105" s="40" t="s">
        <v>201</v>
      </c>
      <c r="B105" s="8" t="s">
        <v>90</v>
      </c>
      <c r="C105" s="51">
        <v>0.5</v>
      </c>
      <c r="D105" s="51"/>
      <c r="E105" s="57"/>
      <c r="F105" s="51" t="str">
        <f t="shared" si="10"/>
        <v/>
      </c>
      <c r="G105" s="51" t="str">
        <f t="shared" si="11"/>
        <v/>
      </c>
    </row>
    <row r="106" spans="1:7" ht="61.95" customHeight="1" x14ac:dyDescent="0.25">
      <c r="A106" s="40" t="s">
        <v>202</v>
      </c>
      <c r="B106" s="8" t="s">
        <v>250</v>
      </c>
      <c r="C106" s="51">
        <v>1.5</v>
      </c>
      <c r="D106" s="51"/>
      <c r="E106" s="57"/>
      <c r="F106" s="51" t="str">
        <f t="shared" si="10"/>
        <v/>
      </c>
      <c r="G106" s="51" t="str">
        <f t="shared" si="11"/>
        <v/>
      </c>
    </row>
    <row r="107" spans="1:7" ht="48" customHeight="1" x14ac:dyDescent="0.25">
      <c r="A107" s="40" t="s">
        <v>203</v>
      </c>
      <c r="B107" s="8" t="s">
        <v>91</v>
      </c>
      <c r="C107" s="51">
        <v>1</v>
      </c>
      <c r="D107" s="51"/>
      <c r="E107" s="57"/>
      <c r="F107" s="51" t="str">
        <f t="shared" si="10"/>
        <v/>
      </c>
      <c r="G107" s="51" t="str">
        <f t="shared" si="11"/>
        <v/>
      </c>
    </row>
    <row r="108" spans="1:7" ht="36" customHeight="1" x14ac:dyDescent="0.25">
      <c r="A108" s="40" t="s">
        <v>204</v>
      </c>
      <c r="B108" s="8" t="s">
        <v>44</v>
      </c>
      <c r="C108" s="51">
        <v>2</v>
      </c>
      <c r="D108" s="62" t="s">
        <v>6</v>
      </c>
      <c r="E108" s="57"/>
      <c r="F108" s="51" t="str">
        <f t="shared" si="10"/>
        <v/>
      </c>
      <c r="G108" s="51" t="str">
        <f t="shared" si="11"/>
        <v/>
      </c>
    </row>
    <row r="109" spans="1:7" ht="64.5" customHeight="1" x14ac:dyDescent="0.25">
      <c r="A109" s="40" t="s">
        <v>205</v>
      </c>
      <c r="B109" s="8" t="s">
        <v>92</v>
      </c>
      <c r="C109" s="51">
        <v>1</v>
      </c>
      <c r="D109" s="51"/>
      <c r="E109" s="57"/>
      <c r="F109" s="51" t="str">
        <f t="shared" si="10"/>
        <v/>
      </c>
      <c r="G109" s="51" t="str">
        <f t="shared" si="11"/>
        <v/>
      </c>
    </row>
    <row r="110" spans="1:7" ht="36.75" customHeight="1" x14ac:dyDescent="0.25">
      <c r="A110" s="40" t="s">
        <v>206</v>
      </c>
      <c r="B110" s="8" t="s">
        <v>45</v>
      </c>
      <c r="C110" s="51">
        <v>1</v>
      </c>
      <c r="D110" s="51"/>
      <c r="E110" s="57"/>
      <c r="F110" s="51" t="str">
        <f t="shared" si="10"/>
        <v/>
      </c>
      <c r="G110" s="51" t="str">
        <f t="shared" si="11"/>
        <v/>
      </c>
    </row>
    <row r="111" spans="1:7" ht="113.4" customHeight="1" x14ac:dyDescent="0.25">
      <c r="A111" s="40" t="s">
        <v>207</v>
      </c>
      <c r="B111" s="64" t="s">
        <v>251</v>
      </c>
      <c r="C111" s="51">
        <v>1</v>
      </c>
      <c r="D111" s="55" t="s">
        <v>6</v>
      </c>
      <c r="E111" s="57"/>
      <c r="F111" s="51" t="str">
        <f t="shared" si="10"/>
        <v/>
      </c>
      <c r="G111" s="51" t="str">
        <f t="shared" si="11"/>
        <v/>
      </c>
    </row>
    <row r="112" spans="1:7" s="12" customFormat="1" ht="34.200000000000003" customHeight="1" x14ac:dyDescent="0.25">
      <c r="A112" s="13"/>
      <c r="B112" s="16" t="s">
        <v>46</v>
      </c>
      <c r="C112" s="56">
        <f>SUM(C97:C111)</f>
        <v>22</v>
      </c>
      <c r="D112" s="56">
        <f>COUNTA(D97:D111)</f>
        <v>5</v>
      </c>
      <c r="E112" s="56"/>
      <c r="F112" s="56">
        <f>SUM(F97:F111)</f>
        <v>0</v>
      </c>
      <c r="G112" s="56">
        <f>SUM(G97:G111)</f>
        <v>0</v>
      </c>
    </row>
    <row r="113" spans="1:7" ht="36.15" customHeight="1" x14ac:dyDescent="0.25">
      <c r="A113" s="97" t="s">
        <v>47</v>
      </c>
      <c r="B113" s="98"/>
      <c r="C113" s="98"/>
      <c r="D113" s="98"/>
      <c r="E113" s="98"/>
      <c r="F113" s="98"/>
      <c r="G113" s="99"/>
    </row>
    <row r="114" spans="1:7" s="7" customFormat="1" ht="77.25" customHeight="1" x14ac:dyDescent="0.25">
      <c r="A114" s="89" t="s">
        <v>0</v>
      </c>
      <c r="B114" s="90"/>
      <c r="C114" s="47" t="s">
        <v>1</v>
      </c>
      <c r="D114" s="47" t="s">
        <v>2</v>
      </c>
      <c r="E114" s="70" t="s">
        <v>269</v>
      </c>
      <c r="F114" s="48" t="s">
        <v>3</v>
      </c>
      <c r="G114" s="48" t="s">
        <v>4</v>
      </c>
    </row>
    <row r="115" spans="1:7" ht="35.25" customHeight="1" x14ac:dyDescent="0.25">
      <c r="A115" s="40" t="s">
        <v>208</v>
      </c>
      <c r="B115" s="8" t="s">
        <v>93</v>
      </c>
      <c r="C115" s="51">
        <v>1</v>
      </c>
      <c r="D115" s="55" t="s">
        <v>6</v>
      </c>
      <c r="E115" s="57"/>
      <c r="F115" s="51" t="str">
        <f t="shared" ref="F115:F132" si="12">IF(E115="x",C115,"")</f>
        <v/>
      </c>
      <c r="G115" s="51" t="str">
        <f t="shared" ref="G115:G132" si="13">IF(D115="*",IF(E115="x",1,""),"")</f>
        <v/>
      </c>
    </row>
    <row r="116" spans="1:7" ht="20.25" customHeight="1" x14ac:dyDescent="0.25">
      <c r="A116" s="40" t="s">
        <v>209</v>
      </c>
      <c r="B116" s="8" t="s">
        <v>116</v>
      </c>
      <c r="C116" s="51">
        <v>2</v>
      </c>
      <c r="D116" s="55" t="s">
        <v>6</v>
      </c>
      <c r="E116" s="57"/>
      <c r="F116" s="51" t="str">
        <f t="shared" si="12"/>
        <v/>
      </c>
      <c r="G116" s="51" t="str">
        <f t="shared" si="13"/>
        <v/>
      </c>
    </row>
    <row r="117" spans="1:7" ht="33" customHeight="1" x14ac:dyDescent="0.25">
      <c r="A117" s="40" t="s">
        <v>210</v>
      </c>
      <c r="B117" s="8" t="s">
        <v>252</v>
      </c>
      <c r="C117" s="51">
        <v>1</v>
      </c>
      <c r="D117" s="51"/>
      <c r="E117" s="57"/>
      <c r="F117" s="51" t="str">
        <f t="shared" si="12"/>
        <v/>
      </c>
      <c r="G117" s="51" t="str">
        <f t="shared" si="13"/>
        <v/>
      </c>
    </row>
    <row r="118" spans="1:7" ht="35.1" customHeight="1" x14ac:dyDescent="0.25">
      <c r="A118" s="40" t="s">
        <v>211</v>
      </c>
      <c r="B118" s="8" t="s">
        <v>253</v>
      </c>
      <c r="C118" s="51">
        <v>1</v>
      </c>
      <c r="D118" s="51"/>
      <c r="E118" s="57"/>
      <c r="F118" s="51" t="str">
        <f t="shared" si="12"/>
        <v/>
      </c>
      <c r="G118" s="51" t="str">
        <f t="shared" si="13"/>
        <v/>
      </c>
    </row>
    <row r="119" spans="1:7" ht="37.35" customHeight="1" x14ac:dyDescent="0.25">
      <c r="A119" s="40" t="s">
        <v>212</v>
      </c>
      <c r="B119" s="8" t="s">
        <v>254</v>
      </c>
      <c r="C119" s="51">
        <v>1</v>
      </c>
      <c r="D119" s="51"/>
      <c r="E119" s="57"/>
      <c r="F119" s="51" t="str">
        <f t="shared" si="12"/>
        <v/>
      </c>
      <c r="G119" s="51" t="str">
        <f t="shared" si="13"/>
        <v/>
      </c>
    </row>
    <row r="120" spans="1:7" ht="37.35" customHeight="1" x14ac:dyDescent="0.25">
      <c r="A120" s="40" t="s">
        <v>213</v>
      </c>
      <c r="B120" s="8" t="s">
        <v>94</v>
      </c>
      <c r="C120" s="51">
        <v>1</v>
      </c>
      <c r="D120" s="51"/>
      <c r="E120" s="57"/>
      <c r="F120" s="51" t="str">
        <f t="shared" si="12"/>
        <v/>
      </c>
      <c r="G120" s="51" t="str">
        <f t="shared" si="13"/>
        <v/>
      </c>
    </row>
    <row r="121" spans="1:7" ht="33" customHeight="1" x14ac:dyDescent="0.25">
      <c r="A121" s="40" t="s">
        <v>214</v>
      </c>
      <c r="B121" s="8" t="s">
        <v>117</v>
      </c>
      <c r="C121" s="51">
        <v>2</v>
      </c>
      <c r="D121" s="51"/>
      <c r="E121" s="57"/>
      <c r="F121" s="51" t="str">
        <f t="shared" si="12"/>
        <v/>
      </c>
      <c r="G121" s="51" t="str">
        <f t="shared" si="13"/>
        <v/>
      </c>
    </row>
    <row r="122" spans="1:7" ht="39.450000000000003" customHeight="1" x14ac:dyDescent="0.25">
      <c r="A122" s="40" t="s">
        <v>215</v>
      </c>
      <c r="B122" s="8" t="s">
        <v>95</v>
      </c>
      <c r="C122" s="51">
        <v>2</v>
      </c>
      <c r="D122" s="51"/>
      <c r="E122" s="57"/>
      <c r="F122" s="51" t="str">
        <f t="shared" si="12"/>
        <v/>
      </c>
      <c r="G122" s="51" t="str">
        <f t="shared" si="13"/>
        <v/>
      </c>
    </row>
    <row r="123" spans="1:7" ht="38.4" customHeight="1" x14ac:dyDescent="0.25">
      <c r="A123" s="40" t="s">
        <v>216</v>
      </c>
      <c r="B123" s="8" t="s">
        <v>96</v>
      </c>
      <c r="C123" s="51">
        <v>2</v>
      </c>
      <c r="D123" s="51"/>
      <c r="E123" s="57"/>
      <c r="F123" s="51" t="str">
        <f t="shared" si="12"/>
        <v/>
      </c>
      <c r="G123" s="51" t="str">
        <f t="shared" si="13"/>
        <v/>
      </c>
    </row>
    <row r="124" spans="1:7" ht="69.75" customHeight="1" x14ac:dyDescent="0.25">
      <c r="A124" s="40" t="s">
        <v>217</v>
      </c>
      <c r="B124" s="8" t="s">
        <v>118</v>
      </c>
      <c r="C124" s="51">
        <v>1</v>
      </c>
      <c r="D124" s="51"/>
      <c r="E124" s="57"/>
      <c r="F124" s="51" t="str">
        <f t="shared" si="12"/>
        <v/>
      </c>
      <c r="G124" s="51" t="str">
        <f t="shared" si="13"/>
        <v/>
      </c>
    </row>
    <row r="125" spans="1:7" ht="70.95" customHeight="1" x14ac:dyDescent="0.25">
      <c r="A125" s="40" t="s">
        <v>218</v>
      </c>
      <c r="B125" s="8" t="s">
        <v>119</v>
      </c>
      <c r="C125" s="51">
        <v>2</v>
      </c>
      <c r="D125" s="51"/>
      <c r="E125" s="57"/>
      <c r="F125" s="51" t="str">
        <f t="shared" si="12"/>
        <v/>
      </c>
      <c r="G125" s="51" t="str">
        <f t="shared" si="13"/>
        <v/>
      </c>
    </row>
    <row r="126" spans="1:7" ht="31.5" customHeight="1" x14ac:dyDescent="0.25">
      <c r="A126" s="40" t="s">
        <v>219</v>
      </c>
      <c r="B126" s="8" t="s">
        <v>48</v>
      </c>
      <c r="C126" s="51">
        <v>1</v>
      </c>
      <c r="D126" s="51"/>
      <c r="E126" s="57"/>
      <c r="F126" s="51" t="str">
        <f t="shared" si="12"/>
        <v/>
      </c>
      <c r="G126" s="51" t="str">
        <f t="shared" si="13"/>
        <v/>
      </c>
    </row>
    <row r="127" spans="1:7" ht="47.25" customHeight="1" x14ac:dyDescent="0.25">
      <c r="A127" s="40" t="s">
        <v>220</v>
      </c>
      <c r="B127" s="8" t="s">
        <v>120</v>
      </c>
      <c r="C127" s="51">
        <v>2</v>
      </c>
      <c r="D127" s="51"/>
      <c r="E127" s="57"/>
      <c r="F127" s="51" t="str">
        <f t="shared" si="12"/>
        <v/>
      </c>
      <c r="G127" s="51" t="str">
        <f t="shared" si="13"/>
        <v/>
      </c>
    </row>
    <row r="128" spans="1:7" ht="50.4" customHeight="1" x14ac:dyDescent="0.25">
      <c r="A128" s="40" t="s">
        <v>221</v>
      </c>
      <c r="B128" s="8" t="s">
        <v>256</v>
      </c>
      <c r="C128" s="51">
        <v>1</v>
      </c>
      <c r="D128" s="55" t="s">
        <v>6</v>
      </c>
      <c r="E128" s="57"/>
      <c r="F128" s="51" t="str">
        <f t="shared" si="12"/>
        <v/>
      </c>
      <c r="G128" s="51" t="str">
        <f t="shared" si="13"/>
        <v/>
      </c>
    </row>
    <row r="129" spans="1:231" ht="42.6" customHeight="1" x14ac:dyDescent="0.25">
      <c r="A129" s="40" t="s">
        <v>222</v>
      </c>
      <c r="B129" s="8" t="s">
        <v>255</v>
      </c>
      <c r="C129" s="51">
        <v>2</v>
      </c>
      <c r="D129" s="51"/>
      <c r="E129" s="57"/>
      <c r="F129" s="51" t="str">
        <f t="shared" si="12"/>
        <v/>
      </c>
      <c r="G129" s="51" t="str">
        <f t="shared" si="13"/>
        <v/>
      </c>
    </row>
    <row r="130" spans="1:231" ht="85.2" customHeight="1" x14ac:dyDescent="0.25">
      <c r="A130" s="40" t="s">
        <v>223</v>
      </c>
      <c r="B130" s="8" t="s">
        <v>49</v>
      </c>
      <c r="C130" s="51">
        <v>3</v>
      </c>
      <c r="D130" s="51"/>
      <c r="E130" s="57"/>
      <c r="F130" s="51" t="str">
        <f t="shared" si="12"/>
        <v/>
      </c>
      <c r="G130" s="51" t="str">
        <f t="shared" si="13"/>
        <v/>
      </c>
    </row>
    <row r="131" spans="1:231" ht="40.5" customHeight="1" x14ac:dyDescent="0.25">
      <c r="A131" s="40" t="s">
        <v>224</v>
      </c>
      <c r="B131" s="8" t="s">
        <v>50</v>
      </c>
      <c r="C131" s="51">
        <v>1</v>
      </c>
      <c r="D131" s="55" t="s">
        <v>6</v>
      </c>
      <c r="E131" s="57"/>
      <c r="F131" s="51" t="str">
        <f t="shared" si="12"/>
        <v/>
      </c>
      <c r="G131" s="51" t="str">
        <f t="shared" si="13"/>
        <v/>
      </c>
    </row>
    <row r="132" spans="1:231" ht="56.7" customHeight="1" x14ac:dyDescent="0.25">
      <c r="A132" s="40" t="s">
        <v>225</v>
      </c>
      <c r="B132" s="8" t="s">
        <v>121</v>
      </c>
      <c r="C132" s="51">
        <v>1</v>
      </c>
      <c r="D132" s="55" t="s">
        <v>6</v>
      </c>
      <c r="E132" s="57"/>
      <c r="F132" s="51" t="str">
        <f t="shared" si="12"/>
        <v/>
      </c>
      <c r="G132" s="51" t="str">
        <f t="shared" si="13"/>
        <v/>
      </c>
    </row>
    <row r="133" spans="1:231" s="17" customFormat="1" ht="34.200000000000003" customHeight="1" x14ac:dyDescent="0.25">
      <c r="A133" s="13"/>
      <c r="B133" s="16" t="s">
        <v>51</v>
      </c>
      <c r="C133" s="56">
        <f>SUM(C115:C132)</f>
        <v>27</v>
      </c>
      <c r="D133" s="56">
        <f>COUNTA(D115:D132)</f>
        <v>5</v>
      </c>
      <c r="E133" s="56"/>
      <c r="F133" s="56">
        <f>SUM(F115:F132)</f>
        <v>0</v>
      </c>
      <c r="G133" s="56">
        <f>SUM(G115:G132)</f>
        <v>0</v>
      </c>
    </row>
    <row r="134" spans="1:231" s="9" customFormat="1" ht="35.1" customHeight="1" x14ac:dyDescent="0.25">
      <c r="A134" s="21"/>
      <c r="B134" s="22"/>
      <c r="C134" s="23"/>
      <c r="D134" s="23"/>
      <c r="E134" s="72"/>
      <c r="F134" s="23"/>
      <c r="G134" s="23"/>
      <c r="H134"/>
      <c r="I134"/>
      <c r="J134"/>
      <c r="K134"/>
      <c r="L134"/>
      <c r="M134"/>
      <c r="N134" s="6"/>
      <c r="O134"/>
    </row>
    <row r="135" spans="1:231" ht="41.25" customHeight="1" x14ac:dyDescent="0.25">
      <c r="A135" s="87" t="s">
        <v>52</v>
      </c>
      <c r="B135" s="87"/>
      <c r="C135" s="87"/>
      <c r="D135" s="87"/>
      <c r="E135" s="87"/>
      <c r="F135" s="87"/>
      <c r="G135" s="87"/>
      <c r="H135" s="87"/>
      <c r="I135" s="87"/>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row>
    <row r="136" spans="1:231" ht="27.75" customHeight="1" x14ac:dyDescent="0.25">
      <c r="A136" s="102" t="s">
        <v>53</v>
      </c>
      <c r="B136" s="103"/>
      <c r="C136" s="103"/>
      <c r="D136" s="103"/>
      <c r="E136" s="103"/>
      <c r="F136" s="103"/>
      <c r="G136" s="103"/>
      <c r="H136" s="103"/>
      <c r="I136" s="104"/>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row>
    <row r="137" spans="1:231" ht="27.75" customHeight="1" x14ac:dyDescent="0.3">
      <c r="A137" s="39" t="s">
        <v>262</v>
      </c>
      <c r="B137" s="63" t="s">
        <v>268</v>
      </c>
      <c r="C137" s="67"/>
      <c r="D137" s="65" t="s">
        <v>58</v>
      </c>
      <c r="E137" s="66" t="s">
        <v>59</v>
      </c>
      <c r="F137" s="100" t="s">
        <v>60</v>
      </c>
      <c r="G137" s="101"/>
      <c r="H137" s="105" t="s">
        <v>61</v>
      </c>
      <c r="I137" s="106"/>
    </row>
    <row r="138" spans="1:231" ht="27.75" customHeight="1" x14ac:dyDescent="0.3">
      <c r="A138" s="96" t="s">
        <v>257</v>
      </c>
      <c r="B138" s="36" t="s">
        <v>261</v>
      </c>
      <c r="C138" s="49" t="s">
        <v>54</v>
      </c>
      <c r="D138" s="49" t="s">
        <v>55</v>
      </c>
      <c r="E138" s="49" t="s">
        <v>55</v>
      </c>
      <c r="F138" s="49" t="s">
        <v>56</v>
      </c>
      <c r="G138" s="49" t="s">
        <v>57</v>
      </c>
      <c r="H138" s="49" t="s">
        <v>55</v>
      </c>
      <c r="I138" s="50" t="s">
        <v>57</v>
      </c>
    </row>
    <row r="139" spans="1:231" ht="27.75" customHeight="1" x14ac:dyDescent="0.25">
      <c r="A139" s="96"/>
      <c r="B139" s="37" t="s">
        <v>62</v>
      </c>
      <c r="C139" s="31">
        <f>requisiti!F21</f>
        <v>0</v>
      </c>
      <c r="D139" s="33"/>
      <c r="E139" s="32"/>
      <c r="F139" s="33"/>
      <c r="G139" s="33"/>
      <c r="H139" s="32"/>
      <c r="I139" s="34"/>
    </row>
    <row r="140" spans="1:231" ht="27.75" customHeight="1" x14ac:dyDescent="0.25">
      <c r="A140" s="96"/>
      <c r="B140" s="37" t="s">
        <v>63</v>
      </c>
      <c r="C140" s="31">
        <f>requisiti!F39</f>
        <v>0</v>
      </c>
      <c r="D140" s="33"/>
      <c r="E140" s="32"/>
      <c r="F140" s="33"/>
      <c r="G140" s="33"/>
      <c r="H140" s="32"/>
      <c r="I140" s="34"/>
    </row>
    <row r="141" spans="1:231" ht="27.75" customHeight="1" x14ac:dyDescent="0.25">
      <c r="A141" s="96"/>
      <c r="B141" s="37" t="s">
        <v>97</v>
      </c>
      <c r="C141" s="31">
        <f>requisiti!F112</f>
        <v>0</v>
      </c>
      <c r="D141" s="33"/>
      <c r="E141" s="32"/>
      <c r="F141" s="33"/>
      <c r="G141" s="33"/>
      <c r="H141" s="32"/>
      <c r="I141" s="34"/>
    </row>
    <row r="142" spans="1:231" ht="27.75" customHeight="1" x14ac:dyDescent="0.25">
      <c r="A142" s="96"/>
      <c r="B142" s="37" t="s">
        <v>98</v>
      </c>
      <c r="C142" s="31">
        <f>requisiti!F133</f>
        <v>0</v>
      </c>
      <c r="D142" s="33"/>
      <c r="E142" s="32"/>
      <c r="F142" s="33"/>
      <c r="G142" s="33"/>
      <c r="H142" s="32"/>
      <c r="I142" s="34"/>
    </row>
    <row r="143" spans="1:231" ht="27.75" customHeight="1" x14ac:dyDescent="0.3">
      <c r="A143" s="96"/>
      <c r="B143" s="38" t="s">
        <v>64</v>
      </c>
      <c r="C143" s="76">
        <f>SUM(C139:C142)</f>
        <v>0</v>
      </c>
      <c r="D143" s="33">
        <v>12</v>
      </c>
      <c r="E143" s="32">
        <v>24</v>
      </c>
      <c r="F143" s="33">
        <v>35</v>
      </c>
      <c r="G143" s="33">
        <v>8</v>
      </c>
      <c r="H143" s="32">
        <v>50</v>
      </c>
      <c r="I143" s="34">
        <v>10</v>
      </c>
    </row>
    <row r="144" spans="1:231" ht="27.75" customHeight="1" x14ac:dyDescent="0.3">
      <c r="A144" s="96"/>
      <c r="B144" s="38" t="s">
        <v>65</v>
      </c>
      <c r="C144" s="77">
        <f>requisiti!G21+requisiti!G39+requisiti!G112+requisiti!G133</f>
        <v>0</v>
      </c>
      <c r="D144" s="33"/>
      <c r="E144" s="32"/>
      <c r="F144" s="33"/>
      <c r="G144" s="33"/>
      <c r="H144" s="32"/>
      <c r="I144" s="34"/>
    </row>
    <row r="145" spans="1:9" ht="27.75" customHeight="1" x14ac:dyDescent="0.3">
      <c r="A145" s="96" t="s">
        <v>258</v>
      </c>
      <c r="B145" s="36" t="s">
        <v>261</v>
      </c>
      <c r="C145" s="78"/>
      <c r="D145" s="33"/>
      <c r="E145" s="32"/>
      <c r="F145" s="33"/>
      <c r="G145" s="33"/>
      <c r="H145" s="32"/>
      <c r="I145" s="34"/>
    </row>
    <row r="146" spans="1:9" ht="27.75" customHeight="1" x14ac:dyDescent="0.25">
      <c r="A146" s="96"/>
      <c r="B146" s="37" t="s">
        <v>66</v>
      </c>
      <c r="C146" s="79">
        <f>requisiti!F54</f>
        <v>0</v>
      </c>
      <c r="D146" s="33"/>
      <c r="E146" s="32"/>
      <c r="F146" s="33"/>
      <c r="G146" s="33"/>
      <c r="H146" s="32"/>
      <c r="I146" s="34"/>
    </row>
    <row r="147" spans="1:9" ht="27.75" customHeight="1" x14ac:dyDescent="0.3">
      <c r="A147" s="96"/>
      <c r="B147" s="38" t="s">
        <v>64</v>
      </c>
      <c r="C147" s="76">
        <f>SUM(C146)</f>
        <v>0</v>
      </c>
      <c r="D147" s="33">
        <v>4</v>
      </c>
      <c r="E147" s="32">
        <v>8</v>
      </c>
      <c r="F147" s="33">
        <v>12</v>
      </c>
      <c r="G147" s="33">
        <v>3</v>
      </c>
      <c r="H147" s="32">
        <v>15</v>
      </c>
      <c r="I147" s="34">
        <v>4</v>
      </c>
    </row>
    <row r="148" spans="1:9" ht="27.75" customHeight="1" x14ac:dyDescent="0.3">
      <c r="A148" s="96"/>
      <c r="B148" s="38" t="s">
        <v>65</v>
      </c>
      <c r="C148" s="77">
        <f>requisiti!G54</f>
        <v>0</v>
      </c>
      <c r="D148" s="33"/>
      <c r="E148" s="32"/>
      <c r="F148" s="33"/>
      <c r="G148" s="33"/>
      <c r="H148" s="32"/>
      <c r="I148" s="34"/>
    </row>
    <row r="149" spans="1:9" ht="27.75" customHeight="1" x14ac:dyDescent="0.3">
      <c r="A149" s="96" t="s">
        <v>259</v>
      </c>
      <c r="B149" s="36" t="s">
        <v>261</v>
      </c>
      <c r="C149" s="78"/>
      <c r="D149" s="33"/>
      <c r="E149" s="32"/>
      <c r="F149" s="33"/>
      <c r="G149" s="33"/>
      <c r="H149" s="32"/>
      <c r="I149" s="34"/>
    </row>
    <row r="150" spans="1:9" ht="27.75" customHeight="1" x14ac:dyDescent="0.25">
      <c r="A150" s="96"/>
      <c r="B150" s="37" t="s">
        <v>67</v>
      </c>
      <c r="C150" s="79">
        <f>requisiti!F73</f>
        <v>0</v>
      </c>
      <c r="D150" s="33"/>
      <c r="E150" s="32"/>
      <c r="F150" s="33"/>
      <c r="G150" s="33"/>
      <c r="H150" s="32"/>
      <c r="I150" s="34"/>
    </row>
    <row r="151" spans="1:9" ht="27.75" customHeight="1" x14ac:dyDescent="0.3">
      <c r="A151" s="96"/>
      <c r="B151" s="38" t="s">
        <v>64</v>
      </c>
      <c r="C151" s="76">
        <f>SUM(C150)</f>
        <v>0</v>
      </c>
      <c r="D151" s="33">
        <v>4</v>
      </c>
      <c r="E151" s="32">
        <v>8</v>
      </c>
      <c r="F151" s="33">
        <v>12</v>
      </c>
      <c r="G151" s="33">
        <v>3</v>
      </c>
      <c r="H151" s="32">
        <v>15</v>
      </c>
      <c r="I151" s="34">
        <v>4</v>
      </c>
    </row>
    <row r="152" spans="1:9" ht="27.75" customHeight="1" x14ac:dyDescent="0.3">
      <c r="A152" s="96"/>
      <c r="B152" s="38" t="s">
        <v>65</v>
      </c>
      <c r="C152" s="77">
        <f>requisiti!G73</f>
        <v>0</v>
      </c>
      <c r="D152" s="33"/>
      <c r="E152" s="32"/>
      <c r="F152" s="33"/>
      <c r="G152" s="33"/>
      <c r="H152" s="32"/>
      <c r="I152" s="34"/>
    </row>
    <row r="153" spans="1:9" ht="27.75" customHeight="1" x14ac:dyDescent="0.3">
      <c r="A153" s="96" t="s">
        <v>260</v>
      </c>
      <c r="B153" s="36" t="s">
        <v>261</v>
      </c>
      <c r="C153" s="78"/>
      <c r="D153" s="33"/>
      <c r="E153" s="32"/>
      <c r="F153" s="33"/>
      <c r="G153" s="33"/>
      <c r="H153" s="32"/>
      <c r="I153" s="34"/>
    </row>
    <row r="154" spans="1:9" ht="27.75" customHeight="1" x14ac:dyDescent="0.25">
      <c r="A154" s="96"/>
      <c r="B154" s="37" t="s">
        <v>68</v>
      </c>
      <c r="C154" s="79">
        <f>requisiti!F94</f>
        <v>0</v>
      </c>
      <c r="D154" s="33"/>
      <c r="E154" s="32"/>
      <c r="F154" s="33"/>
      <c r="G154" s="33"/>
      <c r="H154" s="32"/>
      <c r="I154" s="34"/>
    </row>
    <row r="155" spans="1:9" ht="27.75" customHeight="1" x14ac:dyDescent="0.3">
      <c r="A155" s="96"/>
      <c r="B155" s="38" t="s">
        <v>64</v>
      </c>
      <c r="C155" s="76">
        <f>SUM(C154)</f>
        <v>0</v>
      </c>
      <c r="D155" s="33">
        <v>6</v>
      </c>
      <c r="E155" s="32">
        <v>12</v>
      </c>
      <c r="F155" s="33">
        <v>16</v>
      </c>
      <c r="G155" s="33">
        <v>3</v>
      </c>
      <c r="H155" s="32">
        <v>20</v>
      </c>
      <c r="I155" s="34">
        <v>4</v>
      </c>
    </row>
    <row r="156" spans="1:9" ht="27.75" customHeight="1" x14ac:dyDescent="0.3">
      <c r="A156" s="96"/>
      <c r="B156" s="38" t="s">
        <v>65</v>
      </c>
      <c r="C156" s="77">
        <f>requisiti!G94</f>
        <v>0</v>
      </c>
      <c r="D156" s="33"/>
      <c r="E156" s="32"/>
      <c r="F156" s="33"/>
      <c r="G156" s="33"/>
      <c r="H156" s="32"/>
      <c r="I156" s="34"/>
    </row>
    <row r="157" spans="1:9" ht="27.75" customHeight="1" x14ac:dyDescent="0.35">
      <c r="A157"/>
      <c r="B157" s="68" t="s">
        <v>270</v>
      </c>
      <c r="C157" s="20" t="str">
        <f>IF(requisiti!E45="x","x","")</f>
        <v/>
      </c>
      <c r="D157" s="69" t="s">
        <v>6</v>
      </c>
      <c r="E157" s="112"/>
      <c r="F157" s="113"/>
      <c r="G157" s="113"/>
      <c r="H157" s="113"/>
      <c r="I157" s="114"/>
    </row>
    <row r="158" spans="1:9" ht="27.75" customHeight="1" x14ac:dyDescent="0.25">
      <c r="A158"/>
      <c r="B158" s="24"/>
      <c r="C158" s="110"/>
      <c r="D158" s="110"/>
      <c r="E158" s="110"/>
      <c r="F158" s="110"/>
      <c r="G158" s="110"/>
      <c r="H158" s="110"/>
      <c r="I158" s="110"/>
    </row>
    <row r="159" spans="1:9" ht="27.75" hidden="1" customHeight="1" x14ac:dyDescent="0.3">
      <c r="A159"/>
      <c r="B159" s="25" t="s">
        <v>69</v>
      </c>
      <c r="C159" s="18"/>
      <c r="D159" s="18"/>
      <c r="E159" s="18"/>
      <c r="F159" s="19"/>
      <c r="G159" s="19"/>
      <c r="H159" s="18"/>
      <c r="I159" s="18"/>
    </row>
    <row r="160" spans="1:9" ht="27.75" hidden="1" customHeight="1" x14ac:dyDescent="0.3">
      <c r="A160"/>
      <c r="B160" s="25" t="s">
        <v>70</v>
      </c>
      <c r="C160" s="25" t="str">
        <f>IF(AND(C143&gt;=D143,C147&gt;=D147,C151=0,C155=0),2,"")</f>
        <v/>
      </c>
      <c r="D160" s="25" t="str">
        <f>IF(AND(C143&gt;=E143,C147&gt;=E147,C151=0,C155=0,C157="x"),3,"")</f>
        <v/>
      </c>
      <c r="E160" s="25" t="str">
        <f>IF(AND(C143&gt;=F143,C147&gt;=F147,C151=0,C155=0,C144&gt;=G143,C148&gt;=G147,C152=0,C156=0,C157="x"),4,"")</f>
        <v/>
      </c>
      <c r="F160" s="26" t="str">
        <f>IF(AND(C143&gt;=H143,C147&gt;=H147,C151=0,C155=0,C144&gt;=I143,C148&gt;=I147,C152=0,C156=0,C157="x"),5,"")</f>
        <v/>
      </c>
      <c r="G160" s="26"/>
      <c r="H160" s="27"/>
      <c r="I160" s="27"/>
    </row>
    <row r="161" spans="1:9" ht="27.75" hidden="1" customHeight="1" x14ac:dyDescent="0.3">
      <c r="A161"/>
      <c r="B161" s="25" t="s">
        <v>71</v>
      </c>
      <c r="C161" s="25" t="str">
        <f>IF(AND(C143&gt;=D143,C147&gt;=D147,C151&gt;=D151,C155=0),2,"")</f>
        <v/>
      </c>
      <c r="D161" s="25" t="str">
        <f>IF(AND(C143&gt;=E143,C147&gt;=E147,C151&gt;=E151,C155=0,C157="x"),3,"")</f>
        <v/>
      </c>
      <c r="E161" s="25" t="str">
        <f>IF(AND(C143&gt;=F143,C147&gt;=F147,C151&gt;=F151,C155=0,C144&gt;=G143,C148&gt;=G147,C152&gt;=G151,C156=0,C157="x"),4,"")</f>
        <v/>
      </c>
      <c r="F161" s="26" t="str">
        <f>IF(AND(C143&gt;=H143,C147&gt;=H147,C151&gt;=H151,C155=0,C144&gt;=I143,C148&gt;=I147,C152&gt;=I151,C156=0,C157="x"),5,"")</f>
        <v/>
      </c>
      <c r="G161" s="28"/>
      <c r="H161" s="27"/>
      <c r="I161" s="27"/>
    </row>
    <row r="162" spans="1:9" ht="27.75" hidden="1" customHeight="1" x14ac:dyDescent="0.3">
      <c r="A162"/>
      <c r="B162" s="25" t="s">
        <v>72</v>
      </c>
      <c r="C162" s="25" t="str">
        <f>IF(AND(C143&gt;=D143,C147&gt;=D147,C151=0,C155&gt;=D155),2,"")</f>
        <v/>
      </c>
      <c r="D162" s="25" t="str">
        <f>IF(AND(C143&gt;=E143,C147&gt;=E147,C151=0,C155&gt;=E155,C157="x"),3,"")</f>
        <v/>
      </c>
      <c r="E162" s="25" t="str">
        <f>IF(AND(C143&gt;=F143,C147&gt;=F147,C151=0,C155&gt;=F155,C144&gt;=G143,C148&gt;=G147,C152=0,C156&gt;=G155,C157="x"),4,"")</f>
        <v/>
      </c>
      <c r="F162" s="26" t="str">
        <f>IF(AND(C143&gt;=H143,C147&gt;=H147,C151=0,C155&gt;=H155,C144&gt;=I143,C148&gt;=I147,C152=0,C156&gt;=I155,C157="x"),5,"")</f>
        <v/>
      </c>
      <c r="G162" s="28"/>
      <c r="H162" s="27"/>
      <c r="I162" s="27"/>
    </row>
    <row r="163" spans="1:9" ht="27.75" hidden="1" customHeight="1" x14ac:dyDescent="0.3">
      <c r="A163"/>
      <c r="B163" s="25" t="s">
        <v>271</v>
      </c>
      <c r="C163" s="25" t="str">
        <f>IF(AND(C143&gt;=D143,C147=0,C151&gt;=D151,C155=0),2,"")</f>
        <v/>
      </c>
      <c r="D163" s="25" t="str">
        <f>IF(AND(C143&gt;=E143,C147=0,C151&gt;=E151,C155=0),3,"")</f>
        <v/>
      </c>
      <c r="E163" s="25" t="str">
        <f>IF(AND(C143&gt;=F143,C147=0,C151&gt;=F151,C155=0,C144&gt;=G143,C152&gt;=G151),4,"")</f>
        <v/>
      </c>
      <c r="F163" s="26" t="str">
        <f>IF(AND(C143&gt;=H143,C147=0,C151&gt;=H151,C155=0,C144&gt;=I143,C152&gt;=I151),5,"")</f>
        <v/>
      </c>
      <c r="G163" s="28"/>
      <c r="H163" s="27"/>
      <c r="I163" s="27"/>
    </row>
    <row r="164" spans="1:9" ht="27.75" hidden="1" customHeight="1" x14ac:dyDescent="0.3">
      <c r="A164"/>
      <c r="B164" s="25" t="s">
        <v>272</v>
      </c>
      <c r="C164" s="25" t="str">
        <f>IF(AND(C143&gt;=D143,C147=0,C151&gt;=D151,C155&gt;=D155),2,"")</f>
        <v/>
      </c>
      <c r="D164" s="25" t="str">
        <f>IF(AND(C143&gt;=E143,C147=0,C151&gt;=E151,C155&gt;=E155),3,"")</f>
        <v/>
      </c>
      <c r="E164" s="25" t="str">
        <f>IF(AND(C143&gt;=F143,C147=0,C151&gt;=F151,C155&gt;=F155,C144&gt;=G143,C152&gt;=G151,C156&gt;=G155),4,"")</f>
        <v/>
      </c>
      <c r="F164" s="26" t="str">
        <f>IF(AND(C143&gt;=H143,C147=0,C151&gt;=H151,C155&gt;=H155,C144&gt;=I143,C152&gt;=I151,C156&gt;=I155),5,"")</f>
        <v/>
      </c>
      <c r="G164" s="28"/>
      <c r="H164" s="27"/>
      <c r="I164" s="27"/>
    </row>
    <row r="165" spans="1:9" ht="27.75" hidden="1" customHeight="1" x14ac:dyDescent="0.3">
      <c r="A165"/>
      <c r="B165" s="25" t="s">
        <v>73</v>
      </c>
      <c r="C165" s="25" t="str">
        <f>IF(AND(C143&gt;=D143,C147&gt;=D147,C151&gt;=D151,C155&gt;=D155),2,"")</f>
        <v/>
      </c>
      <c r="D165" s="25" t="str">
        <f>IF(AND(C143&gt;=E143,C147&gt;=E147,C151&gt;=E151,C155&gt;=E155,C157="x"),3,"")</f>
        <v/>
      </c>
      <c r="E165" s="25" t="str">
        <f>IF(AND(C143&gt;=F143,C147&gt;=F147,C151&gt;=F151,C155&gt;=F155,C144&gt;=G143,C148&gt;=G147,C152&gt;=G151,C156&gt;=G155,C157="x"),4,"")</f>
        <v/>
      </c>
      <c r="F165" s="26" t="str">
        <f>IF(AND(C143&gt;=H143,C147&gt;=H147,C151&gt;=H151,C155&gt;=H155,C144&gt;=I143,C148&gt;=I147,C152&gt;=I151,C156&gt;=I155,C157="x"),5,"")</f>
        <v/>
      </c>
      <c r="G165" s="28"/>
      <c r="H165" s="27"/>
      <c r="I165" s="27"/>
    </row>
    <row r="166" spans="1:9" ht="27.75" hidden="1" customHeight="1" x14ac:dyDescent="0.3">
      <c r="A166"/>
      <c r="B166" s="25" t="s">
        <v>74</v>
      </c>
      <c r="C166" s="25">
        <f>IF(OR(C143&lt;D143,C147&lt;D147),1,"")</f>
        <v>1</v>
      </c>
      <c r="D166" s="25"/>
      <c r="E166" s="25"/>
      <c r="F166" s="26"/>
      <c r="G166" s="28"/>
      <c r="H166" s="27"/>
      <c r="I166" s="27"/>
    </row>
    <row r="167" spans="1:9" ht="27.75" customHeight="1" x14ac:dyDescent="0.3">
      <c r="A167"/>
      <c r="B167" s="29" t="s">
        <v>123</v>
      </c>
      <c r="C167" s="74">
        <f>MAX(C160:F166)</f>
        <v>1</v>
      </c>
      <c r="D167" s="30" t="s">
        <v>124</v>
      </c>
      <c r="E167" s="111"/>
      <c r="F167" s="111"/>
      <c r="G167" s="111"/>
      <c r="H167" s="111"/>
      <c r="I167" s="111"/>
    </row>
    <row r="168" spans="1:9" ht="33" customHeight="1" x14ac:dyDescent="0.3">
      <c r="B168" s="29" t="s">
        <v>273</v>
      </c>
      <c r="C168" s="75">
        <f>+C143+C147+C151+C155</f>
        <v>0</v>
      </c>
    </row>
  </sheetData>
  <sheetProtection password="E48F" sheet="1"/>
  <protectedRanges>
    <protectedRange sqref="B2" name="campo cognome"/>
    <protectedRange password="E48F" sqref="E12:E20" name="sezione1"/>
    <protectedRange password="E48F" sqref="E24:E38" name="sezione2"/>
    <protectedRange password="E48F" sqref="E42:E53" name="sezione 3"/>
    <protectedRange password="E48F" sqref="E59:E72" name="Intervallo4"/>
    <protectedRange password="E48F" sqref="E76:E93" name="Intervallo5"/>
    <protectedRange password="E48F" sqref="E97:E111" name="Intervallo6"/>
    <protectedRange password="E48F" sqref="E115:E132" name="Intervallo7"/>
    <protectedRange sqref="D2" name="campo nome"/>
    <protectedRange sqref="E3" name="campo legale"/>
    <protectedRange sqref="G3" name="campo titolare"/>
    <protectedRange sqref="B4" name="campo denominazione"/>
    <protectedRange sqref="B5" name="campo comune"/>
    <protectedRange sqref="D5" name="campo prov"/>
    <protectedRange sqref="B6" name="campo cuaa"/>
    <protectedRange sqref="B7" name="campo piano agrit"/>
  </protectedRanges>
  <mergeCells count="35">
    <mergeCell ref="A96:B96"/>
    <mergeCell ref="A74:G74"/>
    <mergeCell ref="A95:G95"/>
    <mergeCell ref="A114:B114"/>
    <mergeCell ref="C158:I158"/>
    <mergeCell ref="E167:I167"/>
    <mergeCell ref="E157:I157"/>
    <mergeCell ref="A145:A148"/>
    <mergeCell ref="A153:A156"/>
    <mergeCell ref="A149:A152"/>
    <mergeCell ref="A138:A144"/>
    <mergeCell ref="A113:G113"/>
    <mergeCell ref="F137:G137"/>
    <mergeCell ref="A136:I136"/>
    <mergeCell ref="H137:I137"/>
    <mergeCell ref="A10:G10"/>
    <mergeCell ref="A22:G22"/>
    <mergeCell ref="A40:G40"/>
    <mergeCell ref="A56:G56"/>
    <mergeCell ref="A135:I135"/>
    <mergeCell ref="A8:G8"/>
    <mergeCell ref="A55:B55"/>
    <mergeCell ref="A11:B11"/>
    <mergeCell ref="A75:B75"/>
    <mergeCell ref="A23:B23"/>
    <mergeCell ref="A41:B41"/>
    <mergeCell ref="A58:B58"/>
    <mergeCell ref="A9:G9"/>
    <mergeCell ref="A57:G57"/>
    <mergeCell ref="C6:G7"/>
    <mergeCell ref="D2:G2"/>
    <mergeCell ref="C3:D3"/>
    <mergeCell ref="B4:G4"/>
    <mergeCell ref="D5:G5"/>
    <mergeCell ref="A3:B3"/>
  </mergeCells>
  <phoneticPr fontId="17" type="noConversion"/>
  <dataValidations xWindow="312" yWindow="519" count="3">
    <dataValidation type="textLength" allowBlank="1" showInputMessage="1" showErrorMessage="1" errorTitle="ERRORE CUAA" error=" Il codice fiscale dell'impresa individuale è composto da 16 caratteri _x000a_Il numero di partita IVA, invece, è sempre composto di 11 caratteri" promptTitle="CUAA" prompt="Il Codice Unico dell'Azienda Agricola, è il codice di identificazione di ogni singola azienda agricola che deve essere utilizzato in tutti i rapporti con la Pubblica amministrazione: corrisponde al Codice fiscale dell'impresa." sqref="B6">
      <formula1>11</formula1>
      <formula2>16</formula2>
    </dataValidation>
    <dataValidation type="textLength" allowBlank="1" showInputMessage="1" showErrorMessage="1" errorTitle="ERRORE" error="Apporre una X in maiuscolo o minuscolo" promptTitle="Apporre una X" prompt="Apporre una X se si è Titolare" sqref="G3">
      <formula1>1</formula1>
      <formula2>1</formula2>
    </dataValidation>
    <dataValidation type="textLength" allowBlank="1" showInputMessage="1" showErrorMessage="1" errorTitle="Errore " error="Inserire una X in maiuscolo o minuscolo" promptTitle="Apporre una X" prompt="Apporre una X se si è Legale Rappresentante" sqref="E3">
      <formula1>1</formula1>
      <formula2>1</formula2>
    </dataValidation>
  </dataValidations>
  <pageMargins left="0.23622047244094491" right="0.23622047244094491" top="0.74803149606299213" bottom="0.74803149606299213" header="0.31496062992125984" footer="0.31496062992125984"/>
  <pageSetup paperSize="9" scale="63" orientation="portrait" useFirstPageNumber="1" horizontalDpi="300" verticalDpi="300" r:id="rId1"/>
  <headerFooter alignWithMargins="0">
    <oddFooter>Pagina &amp;P di &amp;N</oddFooter>
  </headerFooter>
  <rowBreaks count="7" manualBreakCount="7">
    <brk id="21" max="16383" man="1"/>
    <brk id="39" max="16383" man="1"/>
    <brk id="55" max="16383" man="1"/>
    <brk id="73" max="16383" man="1"/>
    <brk id="94" max="16383" man="1"/>
    <brk id="112" max="16383" man="1"/>
    <brk id="13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3</vt:i4>
      </vt:variant>
    </vt:vector>
  </HeadingPairs>
  <TitlesOfParts>
    <vt:vector size="4" baseType="lpstr">
      <vt:lpstr>requisiti</vt:lpstr>
      <vt:lpstr>requisiti!Area_stampa</vt:lpstr>
      <vt:lpstr>requisiti!Excel_BuiltIn_Print_Area</vt:lpstr>
      <vt:lpstr>requisiti!Excel_BuiltIn_Print_Area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Tiozzo</dc:creator>
  <cp:lastModifiedBy>Administrator</cp:lastModifiedBy>
  <cp:lastPrinted>2019-02-05T10:59:31Z</cp:lastPrinted>
  <dcterms:created xsi:type="dcterms:W3CDTF">2018-11-13T10:14:56Z</dcterms:created>
  <dcterms:modified xsi:type="dcterms:W3CDTF">2019-02-07T08:09:32Z</dcterms:modified>
</cp:coreProperties>
</file>